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 sheetId="12" r:id="rId3"/>
    <sheet name="Feuil2" sheetId="16" state="hidden" r:id="rId4"/>
    <sheet name="Risk assessment" sheetId="11" r:id="rId5"/>
    <sheet name="Plots" sheetId="9" r:id="rId6"/>
    <sheet name="PlotMatrix" sheetId="13" r:id="rId7"/>
    <sheet name="Feuil1" sheetId="14" state="hidden" r:id="rId8"/>
    <sheet name="PlotMatrix_2" sheetId="15" r:id="rId9"/>
    <sheet name="Help" sheetId="7" r:id="rId10"/>
  </sheets>
  <definedNames>
    <definedName name="_xlnm._FilterDatabase" localSheetId="1" hidden="1">'Risk identification'!$A$6:$L$72</definedName>
    <definedName name="d">OFFSET('Risk assessment'!$B$12,'Risk assessment'!$J$5+'Risk assessment'!$J$6,0,'Risk assessment'!$J$7,1)</definedName>
    <definedName name="d_d">OFFSET('Risk assessment'!$E$12,'Risk assessment'!$J$5+'Risk assessment'!$J$6,0,'Risk assessment'!$J$7,1)</definedName>
    <definedName name="d_l">OFFSET('Risk assessment'!$D$12,'Risk assessment'!$J$5+'Risk assessment'!$J$6,0,'Risk assessment'!$J$7,1)</definedName>
    <definedName name="m">OFFSET('Risk assessment'!$B$12,0,0,'Risk assessment'!$J$5,1)</definedName>
    <definedName name="m_d">OFFSET('Risk assessment'!$E$12,0,0,'Risk assessment'!$J$5,1)</definedName>
    <definedName name="m_l">OFFSET('Risk assessment'!$D$12,0,0,'Risk assessment'!$J$5,1)</definedName>
    <definedName name="n">OFFSET('Risk assessment'!$B$12,'Risk assessment'!$J$5+'Risk assessment'!$J$6+'Risk assessment'!$J$7,0,'Risk assessment'!$J$8,1)</definedName>
    <definedName name="n_d">OFFSET('Risk assessment'!$E$12,'Risk assessment'!$J$5+'Risk assessment'!$J$6+'Risk assessment'!$J$7,0,'Risk assessment'!$J$8,1)</definedName>
    <definedName name="n_l">OFFSET('Risk assessment'!$D$12,'Risk assessment'!$J$5+'Risk assessment'!$J$6+'Risk assessment'!$J$7,0,'Risk assessment'!$J$8,1)</definedName>
    <definedName name="o">OFFSET('Risk assessment'!$B$12,'Risk assessment'!$J$5,0,'Risk assessment'!$J$6,1)</definedName>
    <definedName name="o_d">OFFSET('Risk assessment'!$E$12,'Risk assessment'!$J$5,0,'Risk assessment'!$J$6,1)</definedName>
    <definedName name="o_l">OFFSET('Risk assessment'!$D$12,'Risk assessment'!$J$5,0,'Risk assessment'!$J$6,1)</definedName>
    <definedName name="RI">OFFSET('Risk assessment'!$F$12,0,0,'Risk assessment'!$K$8,1)</definedName>
    <definedName name="Risk_Likelihood_Level">Help!$B$15:$B$18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1" l="1"/>
  <c r="J5" i="11"/>
  <c r="L15" i="12"/>
  <c r="J7" i="11" l="1"/>
  <c r="J6" i="11"/>
  <c r="G7" i="10" l="1"/>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I106" i="14" l="1"/>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G2" i="16" s="1"/>
  <c r="D28" i="15" s="1"/>
  <c r="E2" i="16"/>
  <c r="D2" i="16"/>
  <c r="C2" i="16"/>
  <c r="A3" i="16"/>
  <c r="B3" i="16" s="1"/>
  <c r="E3" i="16" l="1"/>
  <c r="F3" i="16"/>
  <c r="D3" i="16"/>
  <c r="Q14" i="11"/>
  <c r="R14" i="11" s="1"/>
  <c r="Q39" i="11"/>
  <c r="R39" i="11" s="1"/>
  <c r="Q47" i="11"/>
  <c r="G18" i="11"/>
  <c r="G66" i="11"/>
  <c r="M12" i="11"/>
  <c r="Q70" i="11"/>
  <c r="R70" i="11" s="1"/>
  <c r="Q54" i="1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R47" i="1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54" i="1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K29" i="12"/>
  <c r="K30" i="12" s="1"/>
  <c r="K31" i="12" s="1"/>
  <c r="M27" i="12"/>
  <c r="N27" i="12" s="1"/>
  <c r="O27" i="12" s="1"/>
  <c r="P27" i="12" s="1"/>
  <c r="Q27" i="12" s="1"/>
  <c r="R27" i="12" s="1"/>
  <c r="S27" i="12" s="1"/>
  <c r="T27" i="12" s="1"/>
  <c r="U27" i="12" s="1"/>
  <c r="K16" i="12"/>
  <c r="L16" i="12" s="1"/>
  <c r="M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N14" i="12" l="1"/>
  <c r="M17" i="12"/>
  <c r="M15" i="12"/>
  <c r="M16" i="12"/>
  <c r="F13" i="15"/>
  <c r="G3" i="16"/>
  <c r="B4" i="16"/>
  <c r="K32" i="12"/>
  <c r="K17" i="12"/>
  <c r="L17" i="12" s="1"/>
  <c r="O14" i="12"/>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O15" i="12" l="1"/>
  <c r="O16" i="12"/>
  <c r="O17" i="12"/>
  <c r="N17" i="12"/>
  <c r="N15" i="12"/>
  <c r="N16" i="12"/>
  <c r="E28" i="15"/>
  <c r="G22" i="11"/>
  <c r="G13" i="15"/>
  <c r="F4" i="16"/>
  <c r="D4" i="16"/>
  <c r="E4" i="16"/>
  <c r="M2" i="14"/>
  <c r="Q2" i="14"/>
  <c r="U2" i="14"/>
  <c r="Y2" i="14"/>
  <c r="AC2" i="14"/>
  <c r="AG2" i="14"/>
  <c r="AK2" i="14"/>
  <c r="AO2" i="14"/>
  <c r="AS2" i="14"/>
  <c r="AW2" i="14"/>
  <c r="BA2" i="14"/>
  <c r="BE2" i="14"/>
  <c r="BI2" i="14"/>
  <c r="BM2" i="14"/>
  <c r="BQ2" i="14"/>
  <c r="J2" i="14"/>
  <c r="N2" i="14"/>
  <c r="R2" i="14"/>
  <c r="V2" i="14"/>
  <c r="Z2" i="14"/>
  <c r="AD2" i="14"/>
  <c r="AH2" i="14"/>
  <c r="AL2" i="14"/>
  <c r="AP2" i="14"/>
  <c r="AT2" i="14"/>
  <c r="AX2" i="14"/>
  <c r="BB2" i="14"/>
  <c r="BF2" i="14"/>
  <c r="BJ2" i="14"/>
  <c r="BN2" i="14"/>
  <c r="K2" i="14"/>
  <c r="O2" i="14"/>
  <c r="S2" i="14"/>
  <c r="W2" i="14"/>
  <c r="AA2" i="14"/>
  <c r="AE2" i="14"/>
  <c r="AI2" i="14"/>
  <c r="AM2" i="14"/>
  <c r="AQ2" i="14"/>
  <c r="AU2" i="14"/>
  <c r="AY2" i="14"/>
  <c r="BC2" i="14"/>
  <c r="BG2" i="14"/>
  <c r="BK2" i="14"/>
  <c r="BO2" i="14"/>
  <c r="P2" i="14"/>
  <c r="AF2" i="14"/>
  <c r="AV2" i="14"/>
  <c r="BL2" i="14"/>
  <c r="T2" i="14"/>
  <c r="AJ2" i="14"/>
  <c r="AZ2" i="14"/>
  <c r="BP2" i="14"/>
  <c r="AB2" i="14"/>
  <c r="BH2" i="14"/>
  <c r="L2" i="14"/>
  <c r="BD2" i="14"/>
  <c r="X2" i="14"/>
  <c r="AN2" i="14"/>
  <c r="AR2" i="14"/>
  <c r="C4" i="16"/>
  <c r="B5" i="16"/>
  <c r="K33" i="12"/>
  <c r="K18" i="12"/>
  <c r="P14" i="12"/>
  <c r="G3" i="14"/>
  <c r="C4" i="14"/>
  <c r="D4" i="14" s="1"/>
  <c r="B40" i="9"/>
  <c r="B41" i="9" s="1"/>
  <c r="L18" i="12" l="1"/>
  <c r="M18" i="12"/>
  <c r="N18" i="12"/>
  <c r="O18" i="12"/>
  <c r="P15" i="12"/>
  <c r="P16" i="12"/>
  <c r="P17" i="12"/>
  <c r="P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K34" i="12"/>
  <c r="K19" i="12"/>
  <c r="Q14" i="12"/>
  <c r="Q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L19" i="12" l="1"/>
  <c r="M19" i="12"/>
  <c r="O19" i="12"/>
  <c r="N19" i="12"/>
  <c r="P19" i="12"/>
  <c r="G16" i="11"/>
  <c r="F6" i="16"/>
  <c r="D6" i="16"/>
  <c r="E6" i="16" s="1"/>
  <c r="G19" i="1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K35" i="12"/>
  <c r="N34" i="12"/>
  <c r="O34" i="12"/>
  <c r="Q34" i="12"/>
  <c r="M34" i="12"/>
  <c r="P34" i="12"/>
  <c r="L34" i="12"/>
  <c r="CP4" i="14"/>
  <c r="K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R14" i="12"/>
  <c r="R34" i="12" s="1"/>
  <c r="Q16" i="12"/>
  <c r="Q18" i="12"/>
  <c r="Q17" i="12"/>
  <c r="Q19" i="12"/>
  <c r="G5" i="14"/>
  <c r="C6" i="14"/>
  <c r="D6" i="14" s="1"/>
  <c r="B43" i="9"/>
  <c r="N65" i="10"/>
  <c r="N64" i="10"/>
  <c r="K8" i="11"/>
  <c r="I30" i="12"/>
  <c r="H19" i="12"/>
  <c r="I19" i="12" s="1"/>
  <c r="D19" i="12"/>
  <c r="F19" i="12"/>
  <c r="F20" i="12" s="1"/>
  <c r="H14" i="12"/>
  <c r="B19" i="12"/>
  <c r="B20" i="12" s="1"/>
  <c r="D14" i="12"/>
  <c r="G6" i="16" l="1"/>
  <c r="H28" i="15" s="1"/>
  <c r="F7" i="16"/>
  <c r="D7" i="16"/>
  <c r="E7" i="16"/>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O35" i="12"/>
  <c r="L35" i="12"/>
  <c r="K36" i="12"/>
  <c r="R35" i="12"/>
  <c r="N35" i="12"/>
  <c r="P35" i="12"/>
  <c r="Q35" i="12"/>
  <c r="M35" i="12"/>
  <c r="K21" i="12"/>
  <c r="R21" i="12" s="1"/>
  <c r="M20" i="12"/>
  <c r="L20" i="12"/>
  <c r="N20" i="12"/>
  <c r="O20" i="12"/>
  <c r="P20" i="12"/>
  <c r="Q20" i="12"/>
  <c r="S14" i="12"/>
  <c r="S34" i="12" s="1"/>
  <c r="R17" i="12"/>
  <c r="R19" i="12"/>
  <c r="R16" i="12"/>
  <c r="R18" i="12"/>
  <c r="R20" i="12"/>
  <c r="R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C20" i="12"/>
  <c r="D20" i="12" s="1"/>
  <c r="F21" i="12"/>
  <c r="G20" i="12"/>
  <c r="H20" i="12" s="1"/>
  <c r="I20" i="12" s="1"/>
  <c r="B21" i="12"/>
  <c r="N8" i="10"/>
  <c r="N9" i="10"/>
  <c r="N10" i="10"/>
  <c r="N11" i="10"/>
  <c r="N12" i="10"/>
  <c r="N13" i="10"/>
  <c r="N14" i="10"/>
  <c r="N15" i="10"/>
  <c r="N16" i="10"/>
  <c r="N17" i="10"/>
  <c r="N18" i="10"/>
  <c r="N19" i="10"/>
  <c r="N20" i="10"/>
  <c r="N21" i="10"/>
  <c r="N22" i="10"/>
  <c r="N62" i="10" s="1"/>
  <c r="G7" i="16" l="1"/>
  <c r="G17" i="11"/>
  <c r="F8" i="16"/>
  <c r="D8" i="16"/>
  <c r="E8" i="16" s="1"/>
  <c r="K13" i="15"/>
  <c r="J18" i="15"/>
  <c r="M20" i="11"/>
  <c r="C13" i="11"/>
  <c r="C12" i="11"/>
  <c r="C29" i="11"/>
  <c r="C31" i="11"/>
  <c r="C14" i="11"/>
  <c r="C16" i="11"/>
  <c r="C33" i="11"/>
  <c r="C35" i="11"/>
  <c r="C22" i="11"/>
  <c r="C24" i="11"/>
  <c r="C37" i="11"/>
  <c r="C39" i="11"/>
  <c r="C41" i="11"/>
  <c r="C43" i="11"/>
  <c r="I12" i="11"/>
  <c r="C44" i="11"/>
  <c r="C21" i="11"/>
  <c r="C17" i="11"/>
  <c r="C30" i="11"/>
  <c r="C32" i="11"/>
  <c r="B12" i="11"/>
  <c r="C20" i="11"/>
  <c r="C42" i="11"/>
  <c r="C15" i="11"/>
  <c r="C18" i="11"/>
  <c r="C34" i="11"/>
  <c r="C36" i="11"/>
  <c r="C23" i="11"/>
  <c r="C19" i="11"/>
  <c r="C38" i="11"/>
  <c r="C40" i="11"/>
  <c r="B15" i="11"/>
  <c r="N15" i="11" s="1"/>
  <c r="I15" i="11"/>
  <c r="I19" i="11"/>
  <c r="I20" i="11"/>
  <c r="N70" i="10"/>
  <c r="I13" i="11"/>
  <c r="I17" i="11"/>
  <c r="I14" i="11"/>
  <c r="I18" i="11"/>
  <c r="I16" i="11"/>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S35" i="12"/>
  <c r="P36" i="12"/>
  <c r="L36" i="12"/>
  <c r="Q36" i="12"/>
  <c r="S36" i="12"/>
  <c r="O36" i="12"/>
  <c r="M36" i="12"/>
  <c r="K37" i="12"/>
  <c r="R36" i="12"/>
  <c r="N36" i="12"/>
  <c r="K22" i="12"/>
  <c r="S22" i="12" s="1"/>
  <c r="N21" i="12"/>
  <c r="M21" i="12"/>
  <c r="L21" i="12"/>
  <c r="O21" i="12"/>
  <c r="P21" i="12"/>
  <c r="Q21" i="12"/>
  <c r="T14" i="12"/>
  <c r="T36" i="12" s="1"/>
  <c r="S15" i="12"/>
  <c r="S17" i="12"/>
  <c r="S19" i="12"/>
  <c r="S21" i="12"/>
  <c r="S16" i="12"/>
  <c r="S18" i="12"/>
  <c r="S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I25" i="11" s="1"/>
  <c r="N63" i="10"/>
  <c r="N67" i="10"/>
  <c r="I24" i="11"/>
  <c r="I32" i="11"/>
  <c r="I36" i="11"/>
  <c r="I40" i="11"/>
  <c r="I44" i="11"/>
  <c r="I34" i="11"/>
  <c r="I42" i="11"/>
  <c r="I35" i="11"/>
  <c r="I43" i="11"/>
  <c r="I21" i="11"/>
  <c r="I29" i="11"/>
  <c r="I33" i="11"/>
  <c r="I37" i="11"/>
  <c r="I41" i="11"/>
  <c r="I22" i="11"/>
  <c r="I26" i="11"/>
  <c r="I30" i="11"/>
  <c r="I38" i="11"/>
  <c r="I23" i="11"/>
  <c r="I31" i="11"/>
  <c r="I39" i="11"/>
  <c r="B22" i="12"/>
  <c r="G21" i="12"/>
  <c r="H21" i="12" s="1"/>
  <c r="I21" i="12" s="1"/>
  <c r="F22" i="12"/>
  <c r="C21" i="12"/>
  <c r="D21" i="12" s="1"/>
  <c r="B36" i="11"/>
  <c r="B24" i="11"/>
  <c r="B43" i="11"/>
  <c r="B39" i="11"/>
  <c r="B35" i="11"/>
  <c r="B31" i="11"/>
  <c r="B23" i="11"/>
  <c r="B19" i="11"/>
  <c r="B40" i="11"/>
  <c r="B20" i="11"/>
  <c r="B42" i="11"/>
  <c r="B38" i="11"/>
  <c r="B34" i="11"/>
  <c r="B30" i="11"/>
  <c r="B26" i="11"/>
  <c r="B22" i="11"/>
  <c r="B18" i="11"/>
  <c r="B14" i="11"/>
  <c r="N14" i="11" s="1"/>
  <c r="B44" i="11"/>
  <c r="B32" i="11"/>
  <c r="B16" i="11"/>
  <c r="N16" i="11" s="1"/>
  <c r="B41" i="11"/>
  <c r="B37" i="11"/>
  <c r="B33" i="11"/>
  <c r="B29" i="11"/>
  <c r="B21" i="11"/>
  <c r="B17" i="11"/>
  <c r="N17" i="11" s="1"/>
  <c r="B13" i="11"/>
  <c r="N13" i="11" s="1"/>
  <c r="B25" i="11" l="1"/>
  <c r="C28" i="11"/>
  <c r="C25" i="11"/>
  <c r="N20" i="11"/>
  <c r="G8" i="16"/>
  <c r="F9" i="16"/>
  <c r="D9" i="16"/>
  <c r="E9" i="16" s="1"/>
  <c r="L13" i="15"/>
  <c r="K18" i="15"/>
  <c r="C26" i="11"/>
  <c r="N12" i="11"/>
  <c r="C27" i="11"/>
  <c r="B27" i="11"/>
  <c r="I27" i="11"/>
  <c r="F12" i="11"/>
  <c r="L12" i="11"/>
  <c r="N21" i="11"/>
  <c r="I61" i="11"/>
  <c r="L61" i="11" s="1"/>
  <c r="B59" i="11"/>
  <c r="B53" i="11"/>
  <c r="B65" i="11"/>
  <c r="B60" i="11"/>
  <c r="I60" i="11"/>
  <c r="F60" i="11" s="1"/>
  <c r="B46" i="11"/>
  <c r="N46" i="11" s="1"/>
  <c r="I54" i="11"/>
  <c r="L54" i="11" s="1"/>
  <c r="B45" i="11"/>
  <c r="N45" i="11" s="1"/>
  <c r="I57" i="11"/>
  <c r="F57" i="11" s="1"/>
  <c r="B49" i="11"/>
  <c r="N49" i="11" s="1"/>
  <c r="B62" i="11"/>
  <c r="I45" i="11"/>
  <c r="F45" i="11" s="1"/>
  <c r="I64" i="11"/>
  <c r="L64" i="11" s="1"/>
  <c r="I47" i="11"/>
  <c r="F47" i="11" s="1"/>
  <c r="I62" i="11"/>
  <c r="L62" i="11" s="1"/>
  <c r="B55" i="11"/>
  <c r="B64" i="11"/>
  <c r="N64" i="11" s="1"/>
  <c r="I53" i="11"/>
  <c r="F53" i="11" s="1"/>
  <c r="I59" i="11"/>
  <c r="L59" i="11" s="1"/>
  <c r="I58" i="11"/>
  <c r="F58" i="11" s="1"/>
  <c r="B57" i="11"/>
  <c r="B54" i="11"/>
  <c r="B63" i="11"/>
  <c r="I63" i="11"/>
  <c r="F63" i="11" s="1"/>
  <c r="I46" i="11"/>
  <c r="L46" i="11" s="1"/>
  <c r="I56" i="11"/>
  <c r="F56" i="11" s="1"/>
  <c r="I49" i="11"/>
  <c r="L49" i="11" s="1"/>
  <c r="B61" i="11"/>
  <c r="B58" i="11"/>
  <c r="B56" i="11"/>
  <c r="B47" i="11"/>
  <c r="N47" i="11"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I2" i="14" s="1"/>
  <c r="B70" i="11"/>
  <c r="N70" i="11" s="1"/>
  <c r="B68" i="11"/>
  <c r="N68" i="11" s="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H12" i="15" s="1"/>
  <c r="N41" i="11"/>
  <c r="I68" i="11"/>
  <c r="L68" i="11" s="1"/>
  <c r="B67" i="11"/>
  <c r="N67" i="11" s="1"/>
  <c r="I67" i="11"/>
  <c r="F67" i="11" s="1"/>
  <c r="I66" i="11"/>
  <c r="F66" i="11" s="1"/>
  <c r="B71" i="11"/>
  <c r="N71" i="11" s="1"/>
  <c r="I71" i="11"/>
  <c r="L71" i="11" s="1"/>
  <c r="N37" i="11"/>
  <c r="L20" i="11"/>
  <c r="F20" i="11"/>
  <c r="N23" i="11"/>
  <c r="N39" i="11"/>
  <c r="N24" i="11"/>
  <c r="F16" i="11"/>
  <c r="L16" i="11"/>
  <c r="F13" i="11"/>
  <c r="L13" i="11"/>
  <c r="L19" i="11"/>
  <c r="F19" i="11"/>
  <c r="B72" i="11"/>
  <c r="N72" i="11" s="1"/>
  <c r="B28" i="11"/>
  <c r="N28" i="11" s="1"/>
  <c r="N36" i="11"/>
  <c r="I73" i="11"/>
  <c r="F73" i="11" s="1"/>
  <c r="F18" i="11"/>
  <c r="L18" i="11"/>
  <c r="F15" i="11"/>
  <c r="L15" i="11"/>
  <c r="I28" i="11"/>
  <c r="F28" i="11" s="1"/>
  <c r="L17" i="11"/>
  <c r="F17" i="11"/>
  <c r="N40" i="11"/>
  <c r="L14" i="11"/>
  <c r="F14" i="11"/>
  <c r="N22" i="11"/>
  <c r="N43" i="11"/>
  <c r="N38" i="11"/>
  <c r="N26" i="11"/>
  <c r="N30" i="11"/>
  <c r="N31" i="11"/>
  <c r="N42" i="11"/>
  <c r="N25" i="11"/>
  <c r="N29" i="11"/>
  <c r="N44" i="11"/>
  <c r="N18" i="11"/>
  <c r="N34" i="11"/>
  <c r="N19" i="11"/>
  <c r="N35" i="11"/>
  <c r="B89" i="11"/>
  <c r="N89" i="11" s="1"/>
  <c r="I132" i="11"/>
  <c r="I81" i="11"/>
  <c r="F81" i="11" s="1"/>
  <c r="I4" i="14"/>
  <c r="H2" i="14"/>
  <c r="H3" i="14"/>
  <c r="H5" i="14"/>
  <c r="B131" i="11"/>
  <c r="L7" i="14"/>
  <c r="P7" i="14"/>
  <c r="T7" i="14"/>
  <c r="X7" i="14"/>
  <c r="AB7" i="14"/>
  <c r="AF7" i="14"/>
  <c r="AJ7" i="14"/>
  <c r="AN7" i="14"/>
  <c r="AR7" i="14"/>
  <c r="AV7" i="14"/>
  <c r="AZ7" i="14"/>
  <c r="BD7" i="14"/>
  <c r="BH7" i="14"/>
  <c r="BL7" i="14"/>
  <c r="BP7" i="14"/>
  <c r="I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H7" i="14"/>
  <c r="BJ7" i="14"/>
  <c r="H4" i="14"/>
  <c r="B118" i="11"/>
  <c r="I5" i="14"/>
  <c r="B50" i="11"/>
  <c r="I3" i="14"/>
  <c r="G8" i="13"/>
  <c r="L8" i="13" s="1"/>
  <c r="G13" i="13"/>
  <c r="L13" i="13" s="1"/>
  <c r="E9" i="13"/>
  <c r="K9" i="13" s="1"/>
  <c r="E17" i="13"/>
  <c r="K17" i="13" s="1"/>
  <c r="C9" i="13"/>
  <c r="E8" i="13"/>
  <c r="K8" i="13" s="1"/>
  <c r="E16" i="13"/>
  <c r="K16" i="13" s="1"/>
  <c r="H17" i="13"/>
  <c r="M17" i="13" s="1"/>
  <c r="G17" i="13"/>
  <c r="L17" i="13" s="1"/>
  <c r="G16" i="13"/>
  <c r="L16" i="13" s="1"/>
  <c r="G14" i="13"/>
  <c r="L14" i="13" s="1"/>
  <c r="D13" i="13"/>
  <c r="G10" i="13"/>
  <c r="L10" i="13" s="1"/>
  <c r="C8" i="13"/>
  <c r="H13" i="13"/>
  <c r="M13" i="13" s="1"/>
  <c r="D14" i="13"/>
  <c r="C13" i="13"/>
  <c r="E10" i="13"/>
  <c r="K10" i="13" s="1"/>
  <c r="G15" i="13"/>
  <c r="L15" i="13" s="1"/>
  <c r="H15" i="13"/>
  <c r="M15" i="13" s="1"/>
  <c r="D15" i="13"/>
  <c r="C15" i="13"/>
  <c r="E13" i="13"/>
  <c r="K13" i="13" s="1"/>
  <c r="D8" i="13"/>
  <c r="D16" i="13"/>
  <c r="C17" i="13"/>
  <c r="C10" i="13"/>
  <c r="H16" i="13"/>
  <c r="M16" i="13" s="1"/>
  <c r="G9" i="13"/>
  <c r="L9" i="13" s="1"/>
  <c r="H14" i="13"/>
  <c r="M14" i="13" s="1"/>
  <c r="H8" i="13"/>
  <c r="M8" i="13" s="1"/>
  <c r="D9" i="13"/>
  <c r="D17" i="13"/>
  <c r="E15" i="13"/>
  <c r="K15" i="13" s="1"/>
  <c r="C16" i="13"/>
  <c r="D10" i="13"/>
  <c r="E14" i="13"/>
  <c r="K14" i="13" s="1"/>
  <c r="C14" i="13"/>
  <c r="H9" i="13"/>
  <c r="M9" i="13" s="1"/>
  <c r="H10" i="13"/>
  <c r="M10" i="13" s="1"/>
  <c r="I100" i="11"/>
  <c r="I70" i="11"/>
  <c r="F70" i="11" s="1"/>
  <c r="B10" i="16"/>
  <c r="C9" i="16"/>
  <c r="T34" i="12"/>
  <c r="T35" i="12"/>
  <c r="Q37" i="12"/>
  <c r="M37" i="12"/>
  <c r="N37" i="12"/>
  <c r="T37" i="12"/>
  <c r="P37" i="12"/>
  <c r="L37" i="12"/>
  <c r="R37" i="12"/>
  <c r="S37" i="12"/>
  <c r="O37" i="12"/>
  <c r="K23" i="12"/>
  <c r="T23" i="12" s="1"/>
  <c r="M22" i="12"/>
  <c r="N22" i="12"/>
  <c r="L22" i="12"/>
  <c r="O22" i="12"/>
  <c r="P22" i="12"/>
  <c r="Q22" i="12"/>
  <c r="R22" i="12"/>
  <c r="U14" i="12"/>
  <c r="U37" i="12" s="1"/>
  <c r="T21" i="12"/>
  <c r="T16" i="12"/>
  <c r="T18" i="12"/>
  <c r="T20" i="12"/>
  <c r="T15" i="12"/>
  <c r="T22" i="12"/>
  <c r="T17" i="12"/>
  <c r="T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N48" i="11"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L45" i="11"/>
  <c r="F34" i="11"/>
  <c r="L34" i="11"/>
  <c r="F39" i="11"/>
  <c r="L39" i="11"/>
  <c r="F26" i="11"/>
  <c r="L26" i="11"/>
  <c r="L41" i="11"/>
  <c r="F41" i="11"/>
  <c r="L25" i="11"/>
  <c r="F25" i="11"/>
  <c r="F43" i="11"/>
  <c r="L43" i="11"/>
  <c r="F32" i="11"/>
  <c r="L32" i="11"/>
  <c r="F61" i="11"/>
  <c r="F29" i="11"/>
  <c r="L29" i="11"/>
  <c r="L31" i="11"/>
  <c r="F31" i="11"/>
  <c r="L22" i="11"/>
  <c r="F22" i="11"/>
  <c r="F37" i="11"/>
  <c r="L37" i="11"/>
  <c r="F21" i="11"/>
  <c r="L21" i="11"/>
  <c r="F35" i="11"/>
  <c r="L35" i="11"/>
  <c r="L60" i="11"/>
  <c r="F44" i="11"/>
  <c r="L44" i="11"/>
  <c r="L30" i="11"/>
  <c r="F30" i="11"/>
  <c r="F36" i="11"/>
  <c r="L36" i="11"/>
  <c r="F23" i="11"/>
  <c r="L23" i="11"/>
  <c r="L38" i="11"/>
  <c r="F38" i="11"/>
  <c r="F49" i="11"/>
  <c r="F33" i="11"/>
  <c r="L33" i="11"/>
  <c r="F59" i="11"/>
  <c r="F27" i="11"/>
  <c r="L27" i="11"/>
  <c r="F42" i="11"/>
  <c r="L42" i="11"/>
  <c r="L40" i="11"/>
  <c r="F40" i="11"/>
  <c r="L24" i="11"/>
  <c r="F24" i="11"/>
  <c r="F71" i="11"/>
  <c r="L67" i="11"/>
  <c r="C22" i="12"/>
  <c r="D22" i="12" s="1"/>
  <c r="F23" i="12"/>
  <c r="F24" i="12" s="1"/>
  <c r="B23" i="12"/>
  <c r="G22" i="12"/>
  <c r="H22" i="12" s="1"/>
  <c r="N59" i="11" l="1"/>
  <c r="N50" i="11"/>
  <c r="F55" i="11"/>
  <c r="N51" i="11"/>
  <c r="N54" i="11"/>
  <c r="G9" i="16"/>
  <c r="F10" i="16"/>
  <c r="D10" i="16"/>
  <c r="E10" i="16" s="1"/>
  <c r="M13" i="15"/>
  <c r="L18" i="15"/>
  <c r="N65" i="11"/>
  <c r="F62" i="11"/>
  <c r="N66" i="11"/>
  <c r="N63" i="11"/>
  <c r="N62" i="11"/>
  <c r="F54" i="11"/>
  <c r="E2" i="14"/>
  <c r="F2" i="14" s="1"/>
  <c r="D12" i="15" s="1"/>
  <c r="N52" i="11"/>
  <c r="H6" i="13"/>
  <c r="M6" i="13" s="1"/>
  <c r="D6" i="13"/>
  <c r="J6" i="13" s="1"/>
  <c r="F64" i="11"/>
  <c r="E6" i="13"/>
  <c r="K6" i="13" s="1"/>
  <c r="H7" i="13"/>
  <c r="M7" i="13" s="1"/>
  <c r="G6" i="13"/>
  <c r="L6" i="13" s="1"/>
  <c r="C6" i="13"/>
  <c r="N27" i="11"/>
  <c r="G7" i="13"/>
  <c r="L7" i="13" s="1"/>
  <c r="C7" i="13"/>
  <c r="N32" i="11"/>
  <c r="D7" i="13"/>
  <c r="E7" i="13"/>
  <c r="K7" i="13" s="1"/>
  <c r="L96" i="11"/>
  <c r="N58" i="11"/>
  <c r="N61" i="11"/>
  <c r="N60" i="11"/>
  <c r="L63" i="11"/>
  <c r="L58" i="11"/>
  <c r="F68" i="11"/>
  <c r="F46" i="11"/>
  <c r="L48" i="11"/>
  <c r="L57" i="11"/>
  <c r="L56" i="11"/>
  <c r="L47" i="11"/>
  <c r="L65" i="11"/>
  <c r="L53" i="11"/>
  <c r="L73" i="11"/>
  <c r="L66" i="11"/>
  <c r="I8" i="13"/>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E5" i="14"/>
  <c r="F5" i="14" s="1"/>
  <c r="G12" i="15" s="1"/>
  <c r="F76" i="11"/>
  <c r="J8" i="13"/>
  <c r="F8" i="13"/>
  <c r="E11" i="13"/>
  <c r="K11" i="13" s="1"/>
  <c r="D12" i="13"/>
  <c r="L69" i="11"/>
  <c r="L51" i="11"/>
  <c r="E12" i="13"/>
  <c r="K12" i="13" s="1"/>
  <c r="C12" i="13"/>
  <c r="J15" i="13"/>
  <c r="F15" i="13"/>
  <c r="J14" i="13"/>
  <c r="F14" i="13"/>
  <c r="G12" i="13"/>
  <c r="L12" i="13" s="1"/>
  <c r="D11" i="13"/>
  <c r="J17" i="13"/>
  <c r="F17" i="13"/>
  <c r="C11" i="13"/>
  <c r="J10" i="13"/>
  <c r="F10" i="13"/>
  <c r="J9" i="13"/>
  <c r="F9" i="13"/>
  <c r="J16" i="13"/>
  <c r="F16" i="13"/>
  <c r="H12" i="13"/>
  <c r="M12" i="13" s="1"/>
  <c r="H11" i="13"/>
  <c r="M11" i="13" s="1"/>
  <c r="J13" i="13"/>
  <c r="F13" i="13"/>
  <c r="G11" i="13"/>
  <c r="L11" i="13" s="1"/>
  <c r="B11" i="16"/>
  <c r="C10" i="16"/>
  <c r="U34" i="12"/>
  <c r="U35" i="12"/>
  <c r="U36" i="12"/>
  <c r="K24" i="12"/>
  <c r="N23" i="12"/>
  <c r="M23" i="12"/>
  <c r="L23" i="12"/>
  <c r="O23" i="12"/>
  <c r="P23" i="12"/>
  <c r="Q23" i="12"/>
  <c r="R23" i="12"/>
  <c r="S23" i="12"/>
  <c r="U21" i="12"/>
  <c r="U23" i="12"/>
  <c r="U16" i="12"/>
  <c r="U18" i="12"/>
  <c r="U20" i="12"/>
  <c r="U15" i="12"/>
  <c r="U22" i="12"/>
  <c r="U24" i="12"/>
  <c r="U17" i="12"/>
  <c r="U19" i="12"/>
  <c r="E7" i="14"/>
  <c r="F7" i="14" s="1"/>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I13" i="13"/>
  <c r="L72" i="11"/>
  <c r="L50" i="11"/>
  <c r="L94" i="11"/>
  <c r="L84" i="11"/>
  <c r="L91" i="11"/>
  <c r="F79" i="11"/>
  <c r="L52" i="11"/>
  <c r="F75" i="11"/>
  <c r="F90" i="11"/>
  <c r="F88" i="11"/>
  <c r="D19" i="13"/>
  <c r="G19" i="13"/>
  <c r="G18" i="13"/>
  <c r="D18" i="13"/>
  <c r="H19" i="13"/>
  <c r="E18" i="13"/>
  <c r="I10" i="13"/>
  <c r="E19" i="13"/>
  <c r="H18" i="13"/>
  <c r="B47" i="9"/>
  <c r="L92" i="11"/>
  <c r="L98" i="11"/>
  <c r="L93" i="11"/>
  <c r="F82" i="11"/>
  <c r="L89" i="11"/>
  <c r="L95" i="11"/>
  <c r="B24" i="12"/>
  <c r="B25" i="12" s="1"/>
  <c r="C23" i="12"/>
  <c r="D23" i="12" s="1"/>
  <c r="G23" i="12"/>
  <c r="H23" i="12" s="1"/>
  <c r="I23" i="12" s="1"/>
  <c r="I22" i="12"/>
  <c r="F25" i="12"/>
  <c r="F6" i="13" l="1"/>
  <c r="I6" i="13"/>
  <c r="I7" i="13"/>
  <c r="M18" i="15"/>
  <c r="G10" i="16"/>
  <c r="F11" i="16"/>
  <c r="D11" i="16"/>
  <c r="E11" i="16" s="1"/>
  <c r="J7" i="13"/>
  <c r="F7" i="13"/>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J12" i="13"/>
  <c r="F12" i="13"/>
  <c r="C11" i="16"/>
  <c r="B12" i="16"/>
  <c r="L24" i="12"/>
  <c r="N24" i="12"/>
  <c r="M24" i="12"/>
  <c r="O24" i="12"/>
  <c r="P24" i="12"/>
  <c r="Q24" i="12"/>
  <c r="R24" i="12"/>
  <c r="S24" i="12"/>
  <c r="T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C24" i="12"/>
  <c r="D24" i="12" s="1"/>
  <c r="G24" i="12"/>
  <c r="H24" i="12" s="1"/>
  <c r="I24" i="12" s="1"/>
  <c r="F26" i="12"/>
  <c r="F12" i="16" l="1"/>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G25" i="12"/>
  <c r="H25" i="12" s="1"/>
  <c r="I25" i="12" s="1"/>
  <c r="B26" i="12"/>
  <c r="C25" i="12"/>
  <c r="D25" i="12" s="1"/>
  <c r="F27" i="12"/>
  <c r="G12" i="16" l="1"/>
  <c r="D27" i="15" s="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G26" i="12"/>
  <c r="H26" i="12" s="1"/>
  <c r="I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C26" i="12"/>
  <c r="D26" i="12" s="1"/>
  <c r="B27" i="12"/>
  <c r="F28" i="12"/>
  <c r="G13" i="16" l="1"/>
  <c r="E27" i="15" s="1"/>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G27" i="12"/>
  <c r="H27" i="12" s="1"/>
  <c r="I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B28" i="12"/>
  <c r="C27" i="12"/>
  <c r="D27" i="12" s="1"/>
  <c r="G28" i="12"/>
  <c r="H28" i="12" s="1"/>
  <c r="I28" i="12" s="1"/>
  <c r="F29" i="12"/>
  <c r="G14" i="16" l="1"/>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D11" i="15"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C28" i="12"/>
  <c r="D28" i="12" s="1"/>
  <c r="B29" i="12"/>
  <c r="F30" i="12"/>
  <c r="G29" i="12"/>
  <c r="H29" i="12"/>
  <c r="I29" i="12" s="1"/>
  <c r="G15" i="16" l="1"/>
  <c r="G27" i="15" s="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E11" i="15"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B30" i="12"/>
  <c r="A30" i="12"/>
  <c r="C29" i="12"/>
  <c r="D29" i="12"/>
  <c r="G30" i="12"/>
  <c r="D17" i="16" l="1"/>
  <c r="E17" i="16" s="1"/>
  <c r="F17" i="16"/>
  <c r="G16" i="16"/>
  <c r="H27" i="15" s="1"/>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F11" i="15"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C30" i="12"/>
  <c r="D30" i="12"/>
  <c r="F18" i="16" l="1"/>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G11" i="15"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F19" i="16" l="1"/>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H11" i="15"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D26" i="15" s="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M19" i="11" s="1"/>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G24" i="16" l="1"/>
  <c r="F26" i="15" s="1"/>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D10" i="15"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F26" i="16" l="1"/>
  <c r="D26" i="16"/>
  <c r="E26" i="16" s="1"/>
  <c r="G25" i="16"/>
  <c r="G26" i="15" s="1"/>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E10" i="15"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F27" i="16" l="1"/>
  <c r="D27" i="16"/>
  <c r="E27" i="16" s="1"/>
  <c r="G26" i="16"/>
  <c r="H26" i="15" s="1"/>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F10" i="15"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F28" i="16" l="1"/>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G10" i="15"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G28" i="16" l="1"/>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H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25" i="15" s="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E25" i="15" s="1"/>
  <c r="F34" i="16"/>
  <c r="D34" i="16"/>
  <c r="E34" i="16"/>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F25" i="15" s="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D9" i="15"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G35" i="16" l="1"/>
  <c r="G25" i="15" s="1"/>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E9" i="15"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G36" i="16" l="1"/>
  <c r="H25" i="15" s="1"/>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F9" i="15"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38" i="16" l="1"/>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G9" i="15"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38" i="16" l="1"/>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H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E40" i="16" l="1"/>
  <c r="D40" i="16"/>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D24" i="15" s="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E24" i="15" s="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24" i="15" s="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D8" i="15"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G24" i="15" s="1"/>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E8" i="15"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H24" i="15" s="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F8" i="15"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G8" i="15"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H8" i="15"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G12" i="11" s="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G73" i="16" s="1"/>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F74" i="16" l="1"/>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L101" i="14" l="1"/>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D7" i="15" l="1"/>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<sst xmlns="http://schemas.openxmlformats.org/spreadsheetml/2006/main" count="492" uniqueCount="240">
  <si>
    <t>INTRODUCTION</t>
  </si>
  <si>
    <t>In this spreadsheet, you will be able to assess potential risks for a deep geothermal project. It was developed by BRGM as part of the H2020 project GEORISK. It is dedicated to professionals of the field of deep geothermal energy.
There are 4 tabs in this spreadsheet:
 - Introduction: the tab you are currently reading
 - Qualitative* Assessment: this is the input tab, where you will be able to provide a qualitative assessment of each risk in the register
 - Qualitative* Results: in this tab you will find predefined charts for visualising some results
 - Help: This tab will provide guidance for performing the assessment and using the results</t>
  </si>
  <si>
    <t>Thank you for your interest in our work. You can get more information by visiting:</t>
  </si>
  <si>
    <t>www.georisk-project.eu</t>
  </si>
  <si>
    <t xml:space="preserve">You can provide feedback for improving this spreadsheet:  </t>
  </si>
  <si>
    <t>t.leguenan@brgm.fr</t>
  </si>
  <si>
    <t>* In v1, only qualitative assessments are possible. The possibility to perform quantitative assessments will be a feature of the next versions</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</si>
  <si>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</si>
  <si>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</si>
  <si>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</si>
  <si>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</si>
  <si>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</si>
  <si>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</si>
  <si>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</si>
  <si>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</si>
  <si>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</si>
  <si>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</si>
  <si>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</si>
  <si>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</si>
  <si>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</si>
  <si>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</si>
  <si>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</si>
  <si>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</si>
  <si>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</si>
  <si>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</si>
  <si>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</si>
  <si>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</si>
  <si>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</si>
  <si>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</si>
  <si>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</si>
  <si>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</si>
  <si>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</si>
  <si>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</si>
  <si>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</si>
  <si>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</si>
  <si>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</si>
  <si>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</si>
  <si>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</si>
  <si>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</si>
  <si>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</si>
  <si>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</si>
  <si>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</si>
  <si>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</si>
  <si>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</si>
  <si>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</si>
  <si>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</si>
  <si>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</si>
  <si>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</si>
  <si>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</si>
  <si>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</si>
  <si>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</si>
  <si>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</si>
  <si>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</si>
  <si>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</si>
  <si>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</si>
  <si>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</si>
  <si>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</si>
  <si>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</si>
  <si>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</si>
  <si>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</si>
  <si>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</si>
  <si>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</si>
  <si>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</si>
  <si>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</si>
  <si>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</si>
  <si>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</si>
  <si>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</si>
  <si>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</si>
  <si>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</si>
  <si>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</si>
  <si>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</si>
  <si>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</si>
  <si>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</si>
  <si>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</si>
  <si>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</si>
  <si>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</si>
  <si>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</si>
  <si>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</si>
  <si>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</si>
  <si>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</si>
  <si>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</si>
  <si>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</si>
  <si>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</si>
  <si>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</si>
  <si>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</si>
  <si>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</si>
  <si>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</si>
  <si>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</si>
  <si>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</si>
  <si>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</si>
  <si>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</si>
  <si>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</si>
  <si>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</si>
  <si>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</si>
  <si>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</si>
  <si>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</si>
  <si>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</si>
  <si>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</si>
  <si>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</si>
  <si>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</si>
  <si>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</si>
  <si>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</si>
  <si>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</si>
  <si>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</si>
  <si>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</si>
  <si>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</si>
  <si>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</si>
  <si>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</si>
  <si>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</si>
  <si>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</si>
  <si>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</si>
  <si>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</si>
  <si>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</si>
  <si>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</si>
  <si>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</si>
  <si>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</si>
  <si>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</si>
  <si>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</si>
  <si>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</si>
  <si>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</si>
  <si>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</si>
  <si>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</si>
  <si>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</si>
  <si>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</si>
  <si>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</si>
  <si>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</si>
  <si>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</si>
  <si>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</si>
  <si>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</si>
  <si>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</si>
  <si>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</si>
  <si>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</si>
  <si>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</si>
  <si>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</si>
  <si>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Insert new description here</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</si>
  <si>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</si>
  <si>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</si>
  <si>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</si>
  <si>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</si>
  <si>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</si>
  <si>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</si>
  <si>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</si>
  <si>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</si>
  <si>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</si>
  <si>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</si>
  <si>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</si>
  <si>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</si>
  <si>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</si>
  <si>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</si>
  <si>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</si>
  <si>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At the top of the the "assessment"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</si>
  <si>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</si>
  <si>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</si>
  <si>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</si>
  <si>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simply leave the form blank, or you can even delete the row.
If you want to add other risks to the list, you can use the "new risks" category at the bottom of the sheet. Simply add an Id (taking care it is a new one) and a description. If there is not enough rows, you can add new ones by copying a row, and then using "insert the copied cells". This will copy the formula for the Risk Index. The corresponding diagrams should be automatically updated as well.
This spreadsheet is entirely unlocked so you are free to change anything.</t>
  </si>
  <si>
    <t>Qualitative assessment:</t>
  </si>
  <si>
    <t>For each risk, you need to fill the likelihood class, and the damage class. For each cell, only an integer between 1 and 4 is accepted. You can use the dropdown list or type directly in the cell</t>
  </si>
  <si>
    <t>Here is a table that can guide you in filling the the form</t>
  </si>
  <si>
    <t>Risk/Likelihood Level</t>
  </si>
  <si>
    <t>Damage Value</t>
  </si>
  <si>
    <t>X &lt; 10.000 €</t>
  </si>
  <si>
    <t>Not likely to occur</t>
  </si>
  <si>
    <t>10.000 € &lt; X &lt;  100.000 €</t>
  </si>
  <si>
    <t>Mild chances of occurrence</t>
  </si>
  <si>
    <t>100.000 € &lt; X &lt; 1.000.000 €</t>
  </si>
  <si>
    <t>Moderate chances of occurrence</t>
  </si>
  <si>
    <t>X &gt; 1.000.000 €</t>
  </si>
  <si>
    <t>High Chances of occurrence</t>
  </si>
  <si>
    <t xml:space="preserve">However, these values are indicative and you may adapt to your specific context; in the qualitative assessment, the ordering in more important than the actual value
For each risk, you also have a comment field that you can use for providing additional details, or giving reasons behing the choice of values. </t>
  </si>
  <si>
    <t>Risk index</t>
  </si>
  <si>
    <t>Once you have specified the class for both likelihood and severity, the risk index (RI) is automatically computed. It is simply the sum of both numbers. Currently, we only use this index for ordering the risks.</t>
  </si>
  <si>
    <t>Acceptability Icons</t>
  </si>
  <si>
    <t>Corresponding to the level of RI, an icon will give a visual representation of the acceptability of the risk. A green icon means it is accceptable, a yellow icon is an indication that the risk should be further reduced, and a red icon that it is unaccepteble. Currently the thresholds are expressed in terms of the Risk Index only: green is for a RI strictly inferior to 4; yellow for RI superior to 4 (included) and strictly inferior to 7; red is for RI superior to 7 (included). 
These thresholds can be changed according to your preferences by changing the values under "acceptability threshold" at the top of the "qualitative assessment sheet".
We included short recommendations at the bottom of the page</t>
  </si>
  <si>
    <t>Qualitative results</t>
  </si>
  <si>
    <t>Once you have computed a few RI, you can visualise the results in the "Qualitative Results" sheet. There are four charts corresponding to each category in the assessment sheet. The X-axis represents each risk indicated by its ID, while the Y-axis shows the corresponding RI.
Below is a histogram of RI values, both in table and in chart. It represents the number of risks under each value of RI.</t>
  </si>
  <si>
    <t>Mitigation measures</t>
  </si>
  <si>
    <t xml:space="preserve">If you are interested in potential mitigation measures, we listed some measures in the risk register. You can access the online version here: https://www.georisk-project.eu/register/
You can access the measures by clicking on the risk you are interested in. The list is currently in development and will be updated in 2020. We will also consider new fields for specifying these measures directly in the spreadsheet
</t>
  </si>
  <si>
    <t>Updating the assessment</t>
  </si>
  <si>
    <t xml:space="preserve">If you have mitigation measures that change the level of some risks, or if you simply want to update the assessment because of new elements, the easiest solution is to work with a new version of this spreadsheet that you can download on the GEORISK website. This is because if you want to work on the same spreasdheet by copying the existing sheets, you will need to create new charts as the existing ones will still refer to the previous data. The possibility to easily make updates in the same spreadsheet will be explore for the next version in 2020.
Do not forget to change the "version of assessment" number so you keep track of your version.
</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</si>
  <si>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</si>
  <si>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</si>
  <si>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</si>
  <si>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</si>
  <si>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</si>
  <si>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</si>
  <si>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</si>
  <si>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</si>
  <si>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</si>
  <si>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</si>
  <si>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</si>
  <si>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</si>
  <si>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</si>
  <si>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 xml:space="preserve">Depending on your needs, the present tool may be used either for a prior "more or less qualitative" risk assessment or for a more formal "semi-quantitative" assessment. </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</si>
  <si>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</si>
  <si>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</si>
  <si>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</si>
  <si>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</si>
  <si>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</si>
  <si>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</si>
  <si>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</si>
  <si>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</si>
  <si>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 xml:space="preserve">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exercise. </t>
  </si>
  <si>
    <t>These figures plot the results for first assessment.</t>
  </si>
  <si>
    <t>The category of your new risks can be assigned to existing categories or remain in "new risks"</t>
  </si>
  <si>
    <t>My new risk 3</t>
  </si>
  <si>
    <t>Link</t>
  </si>
  <si>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L, you will find for each selected risk a link to the Georisk online tool with information on risks and on means to prevent or mitigate it. This may be helpful to tackle high and unacceptable risks, and to reduce risks.</t>
  </si>
  <si>
    <t>My new risk 4</t>
  </si>
  <si>
    <t>My new risk 5</t>
  </si>
  <si>
    <t>My special risk</t>
  </si>
  <si>
    <t>Comments on de-risking and mitigation</t>
  </si>
  <si>
    <t>Risk Index</t>
  </si>
  <si>
    <t>Number of occurrences</t>
  </si>
  <si>
    <t>Choose the risks that you want to plot on the matrix:</t>
  </si>
  <si>
    <t>risk geol</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</si>
  <si>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</si>
  <si>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</si>
  <si>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</si>
  <si>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</si>
  <si>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</si>
  <si>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</si>
  <si>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</si>
  <si>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</si>
  <si>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</si>
  <si>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</si>
  <si>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</si>
  <si>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</si>
  <si>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</si>
  <si>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</si>
  <si>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</si>
  <si>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</si>
  <si>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For acceptability thresholds, you have two choices:
- use default construction of the threshold matrix: the sum of likelihood level + damage level  is compared with the first and second thresholds that you can choose below
- use your own threshold matrix: in this case complete the matrix with 1 (acceptable), 2 (Moderate risk), 3 (Unacceptable risk)</t>
  </si>
  <si>
    <t>Risk matrix</t>
  </si>
  <si>
    <t>Choose your matrix construction:</t>
  </si>
  <si>
    <t>Like-Dam</t>
  </si>
  <si>
    <t>Like+Dam</t>
  </si>
  <si>
    <t>Default</t>
  </si>
  <si>
    <t>My own rating table</t>
  </si>
  <si>
    <t>total</t>
  </si>
  <si>
    <t>Credit:
Georiskreport v2
Authors: Thomas Le Guénan, Annick Loschetter, Julie Maury (BRGM), Ferid Seyidov (Gec-Co)
Date: 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</si>
</sst>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1"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24">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10" xfId="0" applyFill="1" applyBorder="1"/>
    <xf numFmtId="0" fontId="0" fillId="5" borderId="11" xfId="0" applyFill="1" applyBorder="1"/>
    <xf numFmtId="0" fontId="0" fillId="5" borderId="12" xfId="0" applyFill="1" applyBorder="1"/>
    <xf numFmtId="0" fontId="0" fillId="5" borderId="7" xfId="0" applyFill="1" applyBorder="1"/>
    <xf numFmtId="0" fontId="0" fillId="5" borderId="0" xfId="0" applyFill="1" applyBorder="1"/>
    <xf numFmtId="0" fontId="0" fillId="5" borderId="8" xfId="0" applyFill="1" applyBorder="1"/>
    <xf numFmtId="0" fontId="0" fillId="5" borderId="9" xfId="0" applyFill="1" applyBorder="1"/>
    <xf numFmtId="0" fontId="0" fillId="5" borderId="4" xfId="0" applyFill="1" applyBorder="1"/>
    <xf numFmtId="0" fontId="0" fillId="5" borderId="5"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wrapText="1"/>
    </xf>
    <xf numFmtId="0" fontId="0" fillId="5" borderId="4" xfId="0" applyFill="1" applyBorder="1" applyAlignment="1"/>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1">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FF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4"/>
                <c:pt idx="0">
                  <c:v>B-1</c:v>
                </c:pt>
                <c:pt idx="1">
                  <c:v>B-2</c:v>
                </c:pt>
                <c:pt idx="2">
                  <c:v>B-3</c:v>
                </c:pt>
                <c:pt idx="3">
                  <c:v>B-4</c:v>
                </c:pt>
                <c:pt idx="4">
                  <c:v>B-6</c:v>
                </c:pt>
                <c:pt idx="5">
                  <c:v>B-8</c:v>
                </c:pt>
                <c:pt idx="6">
                  <c:v>C-1</c:v>
                </c:pt>
                <c:pt idx="7">
                  <c:v>B-5</c:v>
                </c:pt>
                <c:pt idx="8">
                  <c:v>C-2</c:v>
                </c:pt>
                <c:pt idx="9">
                  <c:v>C-3</c:v>
                </c:pt>
                <c:pt idx="10">
                  <c:v>C-4</c:v>
                </c:pt>
                <c:pt idx="11">
                  <c:v>C-8</c:v>
                </c:pt>
                <c:pt idx="12">
                  <c:v>B-9</c:v>
                </c:pt>
                <c:pt idx="13">
                  <c:v>N-1</c:v>
                </c:pt>
              </c:strCache>
            </c:strRef>
          </c:cat>
          <c:val>
            <c:numRef>
              <c:f>[0]!m_l</c:f>
              <c:numCache>
                <c:formatCode>General</c:formatCode>
                <c:ptCount val="14"/>
                <c:pt idx="0">
                  <c:v>1</c:v>
                </c:pt>
                <c:pt idx="1">
                  <c:v>2</c:v>
                </c:pt>
                <c:pt idx="2">
                  <c:v>6</c:v>
                </c:pt>
                <c:pt idx="3">
                  <c:v>3</c:v>
                </c:pt>
                <c:pt idx="4">
                  <c:v>1</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4"/>
                <c:pt idx="0">
                  <c:v>B-1</c:v>
                </c:pt>
                <c:pt idx="1">
                  <c:v>B-2</c:v>
                </c:pt>
                <c:pt idx="2">
                  <c:v>B-3</c:v>
                </c:pt>
                <c:pt idx="3">
                  <c:v>B-4</c:v>
                </c:pt>
                <c:pt idx="4">
                  <c:v>B-6</c:v>
                </c:pt>
                <c:pt idx="5">
                  <c:v>B-8</c:v>
                </c:pt>
                <c:pt idx="6">
                  <c:v>C-1</c:v>
                </c:pt>
                <c:pt idx="7">
                  <c:v>B-5</c:v>
                </c:pt>
                <c:pt idx="8">
                  <c:v>C-2</c:v>
                </c:pt>
                <c:pt idx="9">
                  <c:v>C-3</c:v>
                </c:pt>
                <c:pt idx="10">
                  <c:v>C-4</c:v>
                </c:pt>
                <c:pt idx="11">
                  <c:v>C-8</c:v>
                </c:pt>
                <c:pt idx="12">
                  <c:v>B-9</c:v>
                </c:pt>
                <c:pt idx="13">
                  <c:v>N-1</c:v>
                </c:pt>
              </c:strCache>
            </c:strRef>
          </c:cat>
          <c:val>
            <c:numRef>
              <c:f>[0]!m_d</c:f>
              <c:numCache>
                <c:formatCode>General</c:formatCode>
                <c:ptCount val="14"/>
                <c:pt idx="0">
                  <c:v>2</c:v>
                </c:pt>
                <c:pt idx="1">
                  <c:v>6</c:v>
                </c:pt>
                <c:pt idx="2">
                  <c:v>7</c:v>
                </c:pt>
                <c:pt idx="3">
                  <c:v>7</c:v>
                </c:pt>
                <c:pt idx="4">
                  <c:v>3</c:v>
                </c:pt>
                <c:pt idx="5">
                  <c:v>5</c:v>
                </c:pt>
                <c:pt idx="6">
                  <c:v>1</c:v>
                </c:pt>
                <c:pt idx="7">
                  <c:v>4</c:v>
                </c:pt>
                <c:pt idx="8">
                  <c:v>6</c:v>
                </c:pt>
                <c:pt idx="9">
                  <c:v>6</c:v>
                </c:pt>
                <c:pt idx="10">
                  <c:v>2</c:v>
                </c:pt>
                <c:pt idx="11">
                  <c:v>6</c:v>
                </c:pt>
                <c:pt idx="12">
                  <c:v>7</c:v>
                </c:pt>
                <c:pt idx="13">
                  <c:v>7</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2"/>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pt idx="21">
                  <c:v>N-3</c:v>
                </c:pt>
              </c:strCache>
            </c:strRef>
          </c:cat>
          <c:val>
            <c:numRef>
              <c:f>[0]!o_l</c:f>
              <c:numCache>
                <c:formatCode>General</c:formatCode>
                <c:ptCount val="22"/>
                <c:pt idx="0">
                  <c:v>6</c:v>
                </c:pt>
                <c:pt idx="1">
                  <c:v>6</c:v>
                </c:pt>
                <c:pt idx="2">
                  <c:v>6</c:v>
                </c:pt>
                <c:pt idx="3">
                  <c:v>6</c:v>
                </c:pt>
                <c:pt idx="4">
                  <c:v>6</c:v>
                </c:pt>
                <c:pt idx="5">
                  <c:v>2</c:v>
                </c:pt>
                <c:pt idx="6">
                  <c:v>2</c:v>
                </c:pt>
                <c:pt idx="7">
                  <c:v>2</c:v>
                </c:pt>
                <c:pt idx="8">
                  <c:v>2</c:v>
                </c:pt>
                <c:pt idx="9">
                  <c:v>2</c:v>
                </c:pt>
                <c:pt idx="10">
                  <c:v>2</c:v>
                </c:pt>
                <c:pt idx="11">
                  <c:v>2</c:v>
                </c:pt>
                <c:pt idx="12">
                  <c:v>2</c:v>
                </c:pt>
                <c:pt idx="13">
                  <c:v>2</c:v>
                </c:pt>
                <c:pt idx="14">
                  <c:v>6</c:v>
                </c:pt>
                <c:pt idx="15">
                  <c:v>6</c:v>
                </c:pt>
                <c:pt idx="16">
                  <c:v>6</c:v>
                </c:pt>
                <c:pt idx="17">
                  <c:v>6</c:v>
                </c:pt>
                <c:pt idx="18">
                  <c:v>6</c:v>
                </c:pt>
                <c:pt idx="19">
                  <c:v>6</c:v>
                </c:pt>
                <c:pt idx="20">
                  <c:v>6</c:v>
                </c:pt>
                <c:pt idx="21">
                  <c:v>6</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2"/>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pt idx="21">
                  <c:v>N-3</c:v>
                </c:pt>
              </c:strCache>
            </c:strRef>
          </c:cat>
          <c:val>
            <c:numRef>
              <c:f>[0]!o_d</c:f>
              <c:numCache>
                <c:formatCode>General</c:formatCode>
                <c:ptCount val="22"/>
                <c:pt idx="0">
                  <c:v>3</c:v>
                </c:pt>
                <c:pt idx="1">
                  <c:v>5</c:v>
                </c:pt>
                <c:pt idx="2">
                  <c:v>1</c:v>
                </c:pt>
                <c:pt idx="3">
                  <c:v>4</c:v>
                </c:pt>
                <c:pt idx="4">
                  <c:v>6</c:v>
                </c:pt>
                <c:pt idx="5">
                  <c:v>6</c:v>
                </c:pt>
                <c:pt idx="6">
                  <c:v>10</c:v>
                </c:pt>
                <c:pt idx="7">
                  <c:v>5</c:v>
                </c:pt>
                <c:pt idx="8">
                  <c:v>6</c:v>
                </c:pt>
                <c:pt idx="9">
                  <c:v>9</c:v>
                </c:pt>
                <c:pt idx="10">
                  <c:v>5</c:v>
                </c:pt>
                <c:pt idx="11">
                  <c:v>4</c:v>
                </c:pt>
                <c:pt idx="12">
                  <c:v>3</c:v>
                </c:pt>
                <c:pt idx="13">
                  <c:v>9</c:v>
                </c:pt>
                <c:pt idx="14">
                  <c:v>8</c:v>
                </c:pt>
                <c:pt idx="15">
                  <c:v>8</c:v>
                </c:pt>
                <c:pt idx="16">
                  <c:v>7</c:v>
                </c:pt>
                <c:pt idx="17">
                  <c:v>4</c:v>
                </c:pt>
                <c:pt idx="18">
                  <c:v>2</c:v>
                </c:pt>
                <c:pt idx="19">
                  <c:v>1</c:v>
                </c:pt>
                <c:pt idx="20">
                  <c:v>2</c:v>
                </c:pt>
                <c:pt idx="21">
                  <c:v>4</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8"/>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pt idx="17">
                  <c:v>N-2</c:v>
                </c:pt>
              </c:strCache>
            </c:strRef>
          </c:cat>
          <c:val>
            <c:numRef>
              <c:f>[0]!d_l</c:f>
              <c:numCache>
                <c:formatCode>General</c:formatCode>
                <c:ptCount val="18"/>
                <c:pt idx="0">
                  <c:v>6</c:v>
                </c:pt>
                <c:pt idx="1">
                  <c:v>6</c:v>
                </c:pt>
                <c:pt idx="2">
                  <c:v>6</c:v>
                </c:pt>
                <c:pt idx="3">
                  <c:v>6</c:v>
                </c:pt>
                <c:pt idx="4">
                  <c:v>4</c:v>
                </c:pt>
                <c:pt idx="5">
                  <c:v>4</c:v>
                </c:pt>
                <c:pt idx="6">
                  <c:v>4</c:v>
                </c:pt>
                <c:pt idx="7">
                  <c:v>4</c:v>
                </c:pt>
                <c:pt idx="8">
                  <c:v>4</c:v>
                </c:pt>
                <c:pt idx="9">
                  <c:v>4</c:v>
                </c:pt>
                <c:pt idx="10">
                  <c:v>4</c:v>
                </c:pt>
                <c:pt idx="11">
                  <c:v>4</c:v>
                </c:pt>
                <c:pt idx="12">
                  <c:v>4</c:v>
                </c:pt>
                <c:pt idx="13">
                  <c:v>4</c:v>
                </c:pt>
                <c:pt idx="14">
                  <c:v>6</c:v>
                </c:pt>
                <c:pt idx="15">
                  <c:v>6</c:v>
                </c:pt>
                <c:pt idx="16">
                  <c:v>6</c:v>
                </c:pt>
                <c:pt idx="17">
                  <c:v>6</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8"/>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pt idx="17">
                  <c:v>N-2</c:v>
                </c:pt>
              </c:strCache>
            </c:strRef>
          </c:cat>
          <c:val>
            <c:numRef>
              <c:f>[0]!d_d</c:f>
              <c:numCache>
                <c:formatCode>General</c:formatCode>
                <c:ptCount val="18"/>
                <c:pt idx="0">
                  <c:v>3</c:v>
                </c:pt>
                <c:pt idx="1">
                  <c:v>9</c:v>
                </c:pt>
                <c:pt idx="2">
                  <c:v>10</c:v>
                </c:pt>
                <c:pt idx="3">
                  <c:v>7</c:v>
                </c:pt>
                <c:pt idx="4">
                  <c:v>1</c:v>
                </c:pt>
                <c:pt idx="5">
                  <c:v>6</c:v>
                </c:pt>
                <c:pt idx="6">
                  <c:v>1</c:v>
                </c:pt>
                <c:pt idx="7">
                  <c:v>5</c:v>
                </c:pt>
                <c:pt idx="8">
                  <c:v>10</c:v>
                </c:pt>
                <c:pt idx="9">
                  <c:v>6</c:v>
                </c:pt>
                <c:pt idx="10">
                  <c:v>4</c:v>
                </c:pt>
                <c:pt idx="11">
                  <c:v>10</c:v>
                </c:pt>
                <c:pt idx="12">
                  <c:v>7</c:v>
                </c:pt>
                <c:pt idx="13">
                  <c:v>6</c:v>
                </c:pt>
                <c:pt idx="14">
                  <c:v>4</c:v>
                </c:pt>
                <c:pt idx="15">
                  <c:v>9</c:v>
                </c:pt>
                <c:pt idx="16">
                  <c:v>10</c:v>
                </c:pt>
                <c:pt idx="17">
                  <c:v>4</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extLst xmlns:c15="http://schemas.microsoft.com/office/drawing/2012/chart"/>
            </c:strRef>
          </c:cat>
          <c:val>
            <c:numRef>
              <c:f>[0]!n_l</c:f>
              <c:numCache>
                <c:formatCode>General</c:formatCode>
                <c:ptCount val="1"/>
                <c:pt idx="0">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extLst xmlns:c15="http://schemas.microsoft.com/office/drawing/2012/chart"/>
            </c:strRef>
          </c:cat>
          <c:val>
            <c:numRef>
              <c:f>[0]!n_d</c:f>
              <c:numCache>
                <c:formatCode>General</c:formatCode>
                <c:ptCount val="1"/>
                <c:pt idx="0">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PlotMatrix!$K$6</c:f>
            </c:numRef>
          </c:xVal>
          <c:yVal>
            <c:numRef>
              <c:f>PlotMatrix!$J$6</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0-D542-47FF-AE52-5297EF5BB16B}"/>
            </c:ext>
          </c:extLst>
        </c:ser>
        <c:ser>
          <c:idx val="1"/>
          <c:order val="1"/>
          <c:tx>
            <c:strRef>
              <c:f>PlotMatrix!$C$7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PlotMatrix!$K$7</c:f>
            </c:numRef>
          </c:xVal>
          <c:yVal>
            <c:numRef>
              <c:f>PlotMatrix!$J$7</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1-D542-47FF-AE52-5297EF5BB16B}"/>
            </c:ext>
          </c:extLst>
        </c:ser>
        <c:ser>
          <c:idx val="2"/>
          <c:order val="2"/>
          <c:tx>
            <c:strRef>
              <c:f>PlotMatrix!$C$8</c:f>
              <c:strCache>
                <c:ptCount val="1"/>
                <c:pt idx="0">
                  <c:v>Changes in policies, laws, taxes and regulations put development/economy in jeopardy</c:v>
                </c:pt>
              </c:strCache>
            </c:strRef>
          </c:tx>
          <c:spPr>
            <a:solidFill>
              <a:schemeClr val="accent2"/>
            </a:solidFill>
            <a:ln w="9525" cap="flat" cmpd="sng" algn="ctr">
              <a:solidFill>
                <a:schemeClr val="accent2"/>
              </a:solidFill>
              <a:round/>
            </a:ln>
            <a:effectLst/>
          </c:spPr>
          <c:invertIfNegative val="0"/>
          <c:dLbls>
            <c:delete val="1"/>
          </c:dLbls>
          <c:xVal>
            <c:numRef>
              <c:f>PlotMatrix!$K$8</c:f>
              <c:numCache>
                <c:formatCode>0.00</c:formatCode>
                <c:ptCount val="1"/>
                <c:pt idx="0">
                  <c:v>2</c:v>
                </c:pt>
              </c:numCache>
            </c:numRef>
          </c:xVal>
          <c:yVal>
            <c:numRef>
              <c:f>PlotMatrix!$J$8</c:f>
              <c:numCache>
                <c:formatCode>0.00</c:formatCode>
                <c:ptCount val="1"/>
                <c:pt idx="0">
                  <c:v>0.68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3-D542-47FF-AE52-5297EF5BB16B}"/>
            </c:ext>
          </c:extLst>
        </c:ser>
        <c:ser>
          <c:idx val="3"/>
          <c:order val="3"/>
          <c:tx>
            <c:strRef>
              <c:f>PlotMatrix!$C$9</c:f>
              <c:strCache>
                <c:ptCount val="1"/>
                <c:pt idx="0">
                  <c:v>Lack of financing for the next phases</c:v>
                </c:pt>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PlotMatrix!$K$9</c:f>
              <c:numCache>
                <c:formatCode>0.00</c:formatCode>
                <c:ptCount val="1"/>
                <c:pt idx="0">
                  <c:v>6</c:v>
                </c:pt>
              </c:numCache>
            </c:numRef>
          </c:xVal>
          <c:yVal>
            <c:numRef>
              <c:f>PlotMatrix!$J$9</c:f>
              <c:numCache>
                <c:formatCode>0.00</c:formatCode>
                <c:ptCount val="1"/>
                <c:pt idx="0">
                  <c:v>1.9000000000000001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4-D542-47FF-AE52-5297EF5BB16B}"/>
            </c:ext>
          </c:extLst>
        </c:ser>
        <c:ser>
          <c:idx val="4"/>
          <c:order val="4"/>
          <c:tx>
            <c:strRef>
              <c:f>PlotMatrix!$C$10</c:f>
              <c:strCache>
                <c:ptCount val="1"/>
                <c:pt idx="0">
                  <c:v>Low social acceptance put barrier to development</c:v>
                </c:pt>
              </c:strCache>
            </c:strRef>
          </c:tx>
          <c:spPr>
            <a:solidFill>
              <a:schemeClr val="accent4"/>
            </a:solidFill>
            <a:ln w="9525" cap="flat" cmpd="sng" algn="ctr">
              <a:solidFill>
                <a:schemeClr val="accent4"/>
              </a:solidFill>
              <a:round/>
            </a:ln>
            <a:effectLst/>
          </c:spPr>
          <c:invertIfNegative val="0"/>
          <c:dLbls>
            <c:delete val="1"/>
          </c:dLbls>
          <c:xVal>
            <c:numRef>
              <c:f>PlotMatrix!$K$10</c:f>
              <c:numCache>
                <c:formatCode>0.00</c:formatCode>
                <c:ptCount val="1"/>
                <c:pt idx="0">
                  <c:v>7</c:v>
                </c:pt>
              </c:numCache>
            </c:numRef>
          </c:xVal>
          <c:yVal>
            <c:numRef>
              <c:f>PlotMatrix!$J$10</c:f>
              <c:numCache>
                <c:formatCode>0.00</c:formatCode>
                <c:ptCount val="1"/>
                <c:pt idx="0">
                  <c:v>5.88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5-D542-47FF-AE52-5297EF5BB16B}"/>
            </c:ext>
          </c:extLst>
        </c:ser>
        <c:ser>
          <c:idx val="5"/>
          <c:order val="5"/>
          <c:tx>
            <c:strRef>
              <c:f>PlotMatrix!$C$11</c:f>
              <c:strCache>
                <c:ptCount val="1"/>
                <c:pt idx="0">
                  <c:v>Human error leading to failure during work (including either insufficient background and/or safety regulations) [Drilling]</c:v>
                </c:pt>
              </c:strCache>
            </c:strRef>
          </c:tx>
          <c:spPr>
            <a:solidFill>
              <a:srgbClr val="92D050"/>
            </a:solidFill>
            <a:ln w="9525" cap="flat" cmpd="sng" algn="ctr">
              <a:solidFill>
                <a:srgbClr val="92D050"/>
              </a:solidFill>
              <a:round/>
            </a:ln>
            <a:effectLst/>
          </c:spPr>
          <c:invertIfNegative val="0"/>
          <c:dLbls>
            <c:delete val="1"/>
          </c:dLbls>
          <c:xVal>
            <c:numRef>
              <c:f>PlotMatrix!$K$11</c:f>
              <c:numCache>
                <c:formatCode>0.00</c:formatCode>
                <c:ptCount val="1"/>
                <c:pt idx="0">
                  <c:v>9</c:v>
                </c:pt>
              </c:numCache>
            </c:numRef>
          </c:xVal>
          <c:yVal>
            <c:numRef>
              <c:f>PlotMatrix!$J$11</c:f>
              <c:numCache>
                <c:formatCode>0.00</c:formatCode>
                <c:ptCount val="1"/>
                <c:pt idx="0">
                  <c:v>5.8100000000000005</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6-D542-47FF-AE52-5297EF5BB16B}"/>
            </c:ext>
          </c:extLst>
        </c:ser>
        <c:ser>
          <c:idx val="6"/>
          <c:order val="6"/>
          <c:tx>
            <c:strRef>
              <c:f>PlotMatrix!$C$12</c:f>
              <c:strCache>
                <c:ptCount val="1"/>
                <c:pt idx="0">
                  <c:v>My new risk 3</c:v>
                </c:pt>
              </c:strCache>
            </c:strRef>
          </c:tx>
          <c:spPr>
            <a:solidFill>
              <a:srgbClr val="C00000"/>
            </a:solidFill>
            <a:ln w="9525" cap="flat" cmpd="sng" algn="ctr">
              <a:solidFill>
                <a:srgbClr val="C00000"/>
              </a:solidFill>
              <a:round/>
            </a:ln>
            <a:effectLst/>
          </c:spPr>
          <c:invertIfNegative val="0"/>
          <c:dLbls>
            <c:delete val="1"/>
          </c:dLbls>
          <c:xVal>
            <c:numRef>
              <c:f>PlotMatrix!$K$12</c:f>
              <c:numCache>
                <c:formatCode>0.00</c:formatCode>
                <c:ptCount val="1"/>
                <c:pt idx="0">
                  <c:v>4</c:v>
                </c:pt>
              </c:numCache>
            </c:numRef>
          </c:xVal>
          <c:yVal>
            <c:numRef>
              <c:f>PlotMatrix!$J$12</c:f>
              <c:numCache>
                <c:formatCode>0.00</c:formatCode>
                <c:ptCount val="1"/>
                <c:pt idx="0">
                  <c:v>5.68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7-D542-47FF-AE52-5297EF5BB16B}"/>
            </c:ext>
          </c:extLst>
        </c:ser>
        <c:ser>
          <c:idx val="7"/>
          <c:order val="7"/>
          <c:tx>
            <c:strRef>
              <c:f>PlotMatrix!$C$13</c:f>
              <c:strCache>
                <c:ptCount val="1"/>
                <c:pt idx="0">
                  <c:v>Significant changes of energy costs</c:v>
                </c:pt>
              </c:strCache>
            </c:strRef>
          </c:tx>
          <c:spPr>
            <a:solidFill>
              <a:srgbClr val="00B0F0"/>
            </a:solidFill>
            <a:ln w="9525" cap="flat" cmpd="sng" algn="ctr">
              <a:solidFill>
                <a:srgbClr val="00B0F0"/>
              </a:solidFill>
              <a:round/>
            </a:ln>
            <a:effectLst/>
          </c:spPr>
          <c:invertIfNegative val="0"/>
          <c:dLbls>
            <c:delete val="1"/>
          </c:dLbls>
          <c:xVal>
            <c:numRef>
              <c:f>PlotMatrix!$K$13</c:f>
              <c:numCache>
                <c:formatCode>0.00</c:formatCode>
                <c:ptCount val="1"/>
                <c:pt idx="0">
                  <c:v>5</c:v>
                </c:pt>
              </c:numCache>
            </c:numRef>
          </c:xVal>
          <c:yVal>
            <c:numRef>
              <c:f>PlotMatrix!$J$13</c:f>
              <c:numCache>
                <c:formatCode>0.00</c:formatCode>
                <c:ptCount val="1"/>
                <c:pt idx="0">
                  <c:v>0.98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8-D542-47FF-AE52-5297EF5BB16B}"/>
            </c:ext>
          </c:extLst>
        </c:ser>
        <c:ser>
          <c:idx val="8"/>
          <c:order val="8"/>
          <c:tx>
            <c:strRef>
              <c:f>PlotMatrix!$C$14</c:f>
              <c:strCache>
                <c:ptCount val="1"/>
                <c:pt idx="0">
                  <c:v>Low financing for work leading to low safety standards</c:v>
                </c:pt>
              </c:strCache>
            </c:strRef>
          </c:tx>
          <c:spPr>
            <a:solidFill>
              <a:srgbClr val="7030A0"/>
            </a:solidFill>
            <a:ln w="9525" cap="flat" cmpd="sng" algn="ctr">
              <a:solidFill>
                <a:srgbClr val="7030A0"/>
              </a:solidFill>
              <a:round/>
            </a:ln>
            <a:effectLst/>
          </c:spPr>
          <c:invertIfNegative val="0"/>
          <c:dLbls>
            <c:delete val="1"/>
          </c:dLbls>
          <c:xVal>
            <c:numRef>
              <c:f>PlotMatrix!$K$14</c:f>
              <c:numCache>
                <c:formatCode>0.00</c:formatCode>
                <c:ptCount val="1"/>
                <c:pt idx="0">
                  <c:v>1</c:v>
                </c:pt>
              </c:numCache>
            </c:numRef>
          </c:xVal>
          <c:yVal>
            <c:numRef>
              <c:f>PlotMatrix!$J$14</c:f>
              <c:numCache>
                <c:formatCode>0.00</c:formatCode>
                <c:ptCount val="1"/>
                <c:pt idx="0">
                  <c:v>0.76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9-D542-47FF-AE52-5297EF5BB16B}"/>
            </c:ext>
          </c:extLst>
        </c:ser>
        <c:ser>
          <c:idx val="9"/>
          <c:order val="9"/>
          <c:tx>
            <c:strRef>
              <c:f>PlotMatrix!$C$15</c:f>
              <c:strCache>
                <c:ptCount val="1"/>
                <c:pt idx="0">
                  <c:v>Unanticipated delays and costs in operations (materials, services, maintenance)</c:v>
                </c:pt>
              </c:strCache>
            </c:strRef>
          </c:tx>
          <c:spPr>
            <a:solidFill>
              <a:schemeClr val="tx1"/>
            </a:solidFill>
            <a:ln w="9525" cap="flat" cmpd="sng" algn="ctr">
              <a:solidFill>
                <a:sysClr val="windowText" lastClr="000000"/>
              </a:solidFill>
              <a:round/>
            </a:ln>
            <a:effectLst/>
          </c:spPr>
          <c:invertIfNegative val="0"/>
          <c:dLbls>
            <c:delete val="1"/>
          </c:dLbls>
          <c:xVal>
            <c:numRef>
              <c:f>PlotMatrix!$K$15</c:f>
              <c:numCache>
                <c:formatCode>0.00</c:formatCode>
                <c:ptCount val="1"/>
                <c:pt idx="0">
                  <c:v>4</c:v>
                </c:pt>
              </c:numCache>
            </c:numRef>
          </c:xVal>
          <c:yVal>
            <c:numRef>
              <c:f>PlotMatrix!$J$15</c:f>
              <c:numCache>
                <c:formatCode>0.00</c:formatCode>
                <c:ptCount val="1"/>
                <c:pt idx="0">
                  <c:v>0.84</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A-D542-47FF-AE52-5297EF5BB16B}"/>
            </c:ext>
          </c:extLst>
        </c:ser>
        <c:ser>
          <c:idx val="10"/>
          <c:order val="10"/>
          <c:tx>
            <c:strRef>
              <c:f>PlotMatrix!$C$16</c:f>
              <c:strCache>
                <c:ptCount val="1"/>
                <c:pt idx="0">
                  <c:v>Changes in policies, laws, taxes and regulations put development/economy in jeopardy</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PlotMatrix!$K$16</c:f>
              <c:numCache>
                <c:formatCode>0.00</c:formatCode>
                <c:ptCount val="1"/>
                <c:pt idx="0">
                  <c:v>2</c:v>
                </c:pt>
              </c:numCache>
            </c:numRef>
          </c:xVal>
          <c:yVal>
            <c:numRef>
              <c:f>PlotMatrix!$J$16</c:f>
              <c:numCache>
                <c:formatCode>0.00</c:formatCode>
                <c:ptCount val="1"/>
                <c:pt idx="0">
                  <c:v>0.6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B-D542-47FF-AE52-5297EF5BB16B}"/>
            </c:ext>
          </c:extLst>
        </c:ser>
        <c:ser>
          <c:idx val="11"/>
          <c:order val="11"/>
          <c:tx>
            <c:strRef>
              <c:f>PlotMatrix!$C$17</c:f>
              <c:strCache>
                <c:ptCount val="1"/>
                <c:pt idx="0">
                  <c:v>Lack or loss of clients</c:v>
                </c:pt>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PlotMatrix!$K$17</c:f>
              <c:numCache>
                <c:formatCode>0.00</c:formatCode>
                <c:ptCount val="1"/>
                <c:pt idx="0">
                  <c:v>3</c:v>
                </c:pt>
              </c:numCache>
            </c:numRef>
          </c:xVal>
          <c:yVal>
            <c:numRef>
              <c:f>PlotMatrix!$J$17</c:f>
              <c:numCache>
                <c:formatCode>0.00</c:formatCode>
                <c:ptCount val="1"/>
                <c:pt idx="0">
                  <c:v>0.79</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table'!$D$11</c:f>
              <c:numCache>
                <c:formatCode>General</c:formatCode>
                <c:ptCount val="1"/>
                <c:pt idx="0">
                  <c:v>10</c:v>
                </c:pt>
              </c:numCache>
            </c:numRef>
          </c:xVal>
          <c:yVal>
            <c:numRef>
              <c:f>'Rating table'!$H$11</c:f>
              <c:numCache>
                <c:formatCode>General</c:formatCode>
                <c:ptCount val="1"/>
                <c:pt idx="0">
                  <c:v>10</c:v>
                </c:pt>
              </c:numCache>
            </c:numRef>
          </c:yVal>
          <c:bubbleSize>
            <c:numLit>
              <c:formatCode>General</c:formatCode>
              <c:ptCount val="1"/>
              <c:pt idx="0">
                <c:v>1E-3</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PlotMatrix!$M$6</c:f>
              <c:numCache>
                <c:formatCode>0.00</c:formatCode>
                <c:ptCount val="1"/>
                <c:pt idx="0">
                  <c:v>0</c:v>
                </c:pt>
              </c:numCache>
            </c:numRef>
          </c:xVal>
          <c:yVal>
            <c:numRef>
              <c:f>PlotMatrix!$L$6</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PlotMatrix!$M$7</c:f>
              <c:numCache>
                <c:formatCode>0.00</c:formatCode>
                <c:ptCount val="1"/>
                <c:pt idx="0">
                  <c:v>0</c:v>
                </c:pt>
              </c:numCache>
            </c:numRef>
          </c:xVal>
          <c:yVal>
            <c:numRef>
              <c:f>PlotMatrix!$L$7</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PlotMatrix!$M$8</c:f>
              <c:numCache>
                <c:formatCode>0.00</c:formatCode>
                <c:ptCount val="1"/>
                <c:pt idx="0">
                  <c:v>0.66</c:v>
                </c:pt>
              </c:numCache>
            </c:numRef>
          </c:xVal>
          <c:yVal>
            <c:numRef>
              <c:f>PlotMatrix!$L$8</c:f>
              <c:numCache>
                <c:formatCode>0.00</c:formatCode>
                <c:ptCount val="1"/>
                <c:pt idx="0">
                  <c:v>0.81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PlotMatrix!$M$9</c:f>
              <c:numCache>
                <c:formatCode>0.00</c:formatCode>
                <c:ptCount val="1"/>
                <c:pt idx="0">
                  <c:v>2.88</c:v>
                </c:pt>
              </c:numCache>
            </c:numRef>
          </c:xVal>
          <c:yVal>
            <c:numRef>
              <c:f>PlotMatrix!$L$9</c:f>
              <c:numCache>
                <c:formatCode>0.00</c:formatCode>
                <c:ptCount val="1"/>
                <c:pt idx="0">
                  <c:v>0.82000000000000006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PlotMatrix!$M$10</c:f>
              <c:numCache>
                <c:formatCode>0.00</c:formatCode>
                <c:ptCount val="1"/>
                <c:pt idx="0">
                  <c:v>1.6300000000000001</c:v>
                </c:pt>
              </c:numCache>
            </c:numRef>
          </c:xVal>
          <c:yVal>
            <c:numRef>
              <c:f>PlotMatrix!$L$10</c:f>
              <c:numCache>
                <c:formatCode>0.00</c:formatCode>
                <c:ptCount val="1"/>
                <c:pt idx="0">
                  <c:v>0.72</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PlotMatrix!$M$11</c:f>
              <c:numCache>
                <c:formatCode>0.00</c:formatCode>
                <c:ptCount val="1"/>
                <c:pt idx="0">
                  <c:v>0</c:v>
                </c:pt>
              </c:numCache>
            </c:numRef>
          </c:xVal>
          <c:yVal>
            <c:numRef>
              <c:f>PlotMatrix!$L$11</c:f>
              <c:numCache>
                <c:formatCode>0.00</c:formatCode>
                <c:ptCount val="1"/>
                <c:pt idx="0">
                  <c:v>0.89</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PlotMatrix!$M$12</c:f>
              <c:numCache>
                <c:formatCode>0.00</c:formatCode>
                <c:ptCount val="1"/>
                <c:pt idx="0">
                  <c:v>0</c:v>
                </c:pt>
              </c:numCache>
            </c:numRef>
          </c:xVal>
          <c:yVal>
            <c:numRef>
              <c:f>PlotMatrix!$L$12</c:f>
              <c:numCache>
                <c:formatCode>0.00</c:formatCode>
                <c:ptCount val="1"/>
                <c:pt idx="0">
                  <c:v>0.85</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PlotMatrix!$M$13</c:f>
              <c:numCache>
                <c:formatCode>0.00</c:formatCode>
                <c:ptCount val="1"/>
                <c:pt idx="0">
                  <c:v>0</c:v>
                </c:pt>
              </c:numCache>
            </c:numRef>
          </c:xVal>
          <c:yVal>
            <c:numRef>
              <c:f>PlotMatrix!$L$13</c:f>
              <c:numCache>
                <c:formatCode>0.00</c:formatCode>
                <c:ptCount val="1"/>
                <c:pt idx="0">
                  <c:v>0.77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PlotMatrix!$M$14</c:f>
              <c:numCache>
                <c:formatCode>0.00</c:formatCode>
                <c:ptCount val="1"/>
                <c:pt idx="0">
                  <c:v>2.62</c:v>
                </c:pt>
              </c:numCache>
            </c:numRef>
          </c:xVal>
          <c:yVal>
            <c:numRef>
              <c:f>PlotMatrix!$L$14</c:f>
              <c:numCache>
                <c:formatCode>0.00</c:formatCode>
                <c:ptCount val="1"/>
                <c:pt idx="0">
                  <c:v>0.9</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PlotMatrix!$M$15</c:f>
              <c:numCache>
                <c:formatCode>0.00</c:formatCode>
                <c:ptCount val="1"/>
                <c:pt idx="0">
                  <c:v>2.83</c:v>
                </c:pt>
              </c:numCache>
            </c:numRef>
          </c:xVal>
          <c:yVal>
            <c:numRef>
              <c:f>PlotMatrix!$L$15</c:f>
              <c:numCache>
                <c:formatCode>0.00</c:formatCode>
                <c:ptCount val="1"/>
                <c:pt idx="0">
                  <c:v>0.61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PlotMatrix!$M$16</c:f>
              <c:numCache>
                <c:formatCode>0.00</c:formatCode>
                <c:ptCount val="1"/>
                <c:pt idx="0">
                  <c:v>0.91</c:v>
                </c:pt>
              </c:numCache>
            </c:numRef>
          </c:xVal>
          <c:yVal>
            <c:numRef>
              <c:f>PlotMatrix!$L$16</c:f>
              <c:numCache>
                <c:formatCode>0.00</c:formatCode>
                <c:ptCount val="1"/>
                <c:pt idx="0">
                  <c:v>0.8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xVal>
            <c:numRef>
              <c:f>PlotMatrix!$M$17</c:f>
              <c:numCache>
                <c:formatCode>0.00</c:formatCode>
                <c:ptCount val="1"/>
                <c:pt idx="0">
                  <c:v>3.66</c:v>
                </c:pt>
              </c:numCache>
            </c:numRef>
          </c:xVal>
          <c:yVal>
            <c:numRef>
              <c:f>PlotMatrix!$L$17</c:f>
              <c:numCache>
                <c:formatCode>0.00</c:formatCode>
                <c:ptCount val="1"/>
                <c:pt idx="0">
                  <c:v>0.74</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PlotMatrix!$E$6</c:f>
            </c:numRef>
          </c:xVal>
          <c:yVal>
            <c:numRef>
              <c:f>PlotMatrix!$D$6</c:f>
              <c:numCache>
                <c:formatCode>General</c:formatCode>
                <c:ptCount val="1"/>
                <c:pt idx="0">
                  <c:v>0</c:v>
                </c:pt>
              </c:numCache>
            </c:numRef>
          </c:yVal>
          <c:bubbleSize>
            <c:numRef>
              <c:f>PlotMatrix!$F$6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PlotMatrix!$E$7</c:f>
            </c:numRef>
          </c:xVal>
          <c:yVal>
            <c:numRef>
              <c:f>PlotMatrix!$D$7</c:f>
              <c:numCache>
                <c:formatCode>General</c:formatCode>
                <c:ptCount val="1"/>
                <c:pt idx="0">
                  <c:v>0</c:v>
                </c:pt>
              </c:numCache>
            </c:numRef>
          </c:yVal>
          <c:bubbleSize>
            <c:numRef>
              <c:f>PlotMatrix!$F$7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PlotMatrix!$C$8</c:f>
              <c:strCache>
                <c:ptCount val="1"/>
                <c:pt idx="0">
                  <c:v>Changes in policies, laws, taxes and regulations put development/economy in jeopardy</c:v>
                </c:pt>
              </c:strCache>
            </c:strRef>
          </c:tx>
          <c:spPr>
            <a:solidFill>
              <a:schemeClr val="accent2"/>
            </a:solidFill>
            <a:ln w="9525" cap="flat" cmpd="sng" algn="ctr">
              <a:solidFill>
                <a:schemeClr val="accent2"/>
              </a:solidFill>
              <a:round/>
            </a:ln>
            <a:effectLst/>
          </c:spPr>
          <c:invertIfNegative val="0"/>
          <c:dLbls>
            <c:delete val="1"/>
          </c:dLbls>
          <c:xVal>
            <c:numRef>
              <c:f>PlotMatrix!$E$8</c:f>
              <c:numCache>
                <c:formatCode>General</c:formatCode>
                <c:ptCount val="1"/>
                <c:pt idx="0">
                  <c:v>2</c:v>
                </c:pt>
              </c:numCache>
            </c:numRef>
          </c:xVal>
          <c:yVal>
            <c:numRef>
              <c:f>PlotMatrix!$D$8</c:f>
              <c:numCache>
                <c:formatCode>General</c:formatCode>
                <c:ptCount val="1"/>
                <c:pt idx="0">
                  <c:v>1</c:v>
                </c:pt>
              </c:numCache>
            </c:numRef>
          </c:yVal>
          <c:bubbleSize>
            <c:numRef>
              <c:f>PlotMatrix!$F$8</c:f>
              <c:numCache>
                <c:formatCode>General</c:formatCode>
                <c:ptCount val="1"/>
                <c:pt idx="0">
                  <c:v>3</c:v>
                </c:pt>
              </c:numCache>
            </c:numRef>
          </c:bubbleSize>
          <c:bubble3D val="0"/>
          <c:extLst>
            <c:ext xmlns:c16="http://schemas.microsoft.com/office/drawing/2014/chart" uri="{C3380CC4-5D6E-409C-BE32-E72D297353CC}">
              <c16:uniqueId val="{00000002-ACBC-4F20-B687-0DA75ECDC8CD}"/>
            </c:ext>
          </c:extLst>
        </c:ser>
        <c:ser>
          <c:idx val="3"/>
          <c:order val="3"/>
          <c:tx>
            <c:strRef>
              <c:f>PlotMatrix!$C$9</c:f>
              <c:strCache>
                <c:ptCount val="1"/>
                <c:pt idx="0">
                  <c:v>Lack of financing for the next phases</c:v>
                </c:pt>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PlotMatrix!$E$9</c:f>
              <c:numCache>
                <c:formatCode>General</c:formatCode>
                <c:ptCount val="1"/>
                <c:pt idx="0">
                  <c:v>6</c:v>
                </c:pt>
              </c:numCache>
            </c:numRef>
          </c:xVal>
          <c:yVal>
            <c:numRef>
              <c:f>PlotMatrix!$D$9</c:f>
              <c:numCache>
                <c:formatCode>General</c:formatCode>
                <c:ptCount val="1"/>
                <c:pt idx="0">
                  <c:v>2</c:v>
                </c:pt>
              </c:numCache>
            </c:numRef>
          </c:yVal>
          <c:bubbleSize>
            <c:numRef>
              <c:f>PlotMatrix!$F$9</c:f>
              <c:numCache>
                <c:formatCode>General</c:formatCode>
                <c:ptCount val="1"/>
                <c:pt idx="0">
                  <c:v>8</c:v>
                </c:pt>
              </c:numCache>
            </c:numRef>
          </c:bubbleSize>
          <c:bubble3D val="0"/>
          <c:extLst>
            <c:ext xmlns:c16="http://schemas.microsoft.com/office/drawing/2014/chart" uri="{C3380CC4-5D6E-409C-BE32-E72D297353CC}">
              <c16:uniqueId val="{00000003-ACBC-4F20-B687-0DA75ECDC8CD}"/>
            </c:ext>
          </c:extLst>
        </c:ser>
        <c:ser>
          <c:idx val="4"/>
          <c:order val="4"/>
          <c:tx>
            <c:strRef>
              <c:f>PlotMatrix!$C$10</c:f>
              <c:strCache>
                <c:ptCount val="1"/>
                <c:pt idx="0">
                  <c:v>Low social acceptance put barrier to development</c:v>
                </c:pt>
              </c:strCache>
            </c:strRef>
          </c:tx>
          <c:spPr>
            <a:solidFill>
              <a:schemeClr val="accent4"/>
            </a:solidFill>
            <a:ln w="9525" cap="flat" cmpd="sng" algn="ctr">
              <a:solidFill>
                <a:schemeClr val="accent4"/>
              </a:solidFill>
              <a:round/>
            </a:ln>
            <a:effectLst/>
          </c:spPr>
          <c:invertIfNegative val="0"/>
          <c:dLbls>
            <c:delete val="1"/>
          </c:dLbls>
          <c:xVal>
            <c:numRef>
              <c:f>PlotMatrix!$E$10</c:f>
              <c:numCache>
                <c:formatCode>General</c:formatCode>
                <c:ptCount val="1"/>
                <c:pt idx="0">
                  <c:v>7</c:v>
                </c:pt>
              </c:numCache>
            </c:numRef>
          </c:xVal>
          <c:yVal>
            <c:numRef>
              <c:f>PlotMatrix!$D$10</c:f>
              <c:numCache>
                <c:formatCode>General</c:formatCode>
                <c:ptCount val="1"/>
                <c:pt idx="0">
                  <c:v>6</c:v>
                </c:pt>
              </c:numCache>
            </c:numRef>
          </c:yVal>
          <c:bubbleSize>
            <c:numRef>
              <c:f>PlotMatrix!$F$10</c:f>
              <c:numCache>
                <c:formatCode>General</c:formatCode>
                <c:ptCount val="1"/>
                <c:pt idx="0">
                  <c:v>13</c:v>
                </c:pt>
              </c:numCache>
            </c:numRef>
          </c:bubbleSize>
          <c:bubble3D val="0"/>
          <c:extLst>
            <c:ext xmlns:c16="http://schemas.microsoft.com/office/drawing/2014/chart" uri="{C3380CC4-5D6E-409C-BE32-E72D297353CC}">
              <c16:uniqueId val="{00000004-ACBC-4F20-B687-0DA75ECDC8CD}"/>
            </c:ext>
          </c:extLst>
        </c:ser>
        <c:ser>
          <c:idx val="5"/>
          <c:order val="5"/>
          <c:tx>
            <c:strRef>
              <c:f>PlotMatrix!$C$11</c:f>
              <c:strCache>
                <c:ptCount val="1"/>
                <c:pt idx="0">
                  <c:v>Human error leading to failure during work (including either insufficient background and/or safety regulations) [Drilling]</c:v>
                </c:pt>
              </c:strCache>
            </c:strRef>
          </c:tx>
          <c:spPr>
            <a:solidFill>
              <a:srgbClr val="92D050"/>
            </a:solidFill>
            <a:ln w="9525" cap="flat" cmpd="sng" algn="ctr">
              <a:solidFill>
                <a:srgbClr val="92D050"/>
              </a:solidFill>
              <a:round/>
            </a:ln>
            <a:effectLst/>
          </c:spPr>
          <c:invertIfNegative val="0"/>
          <c:dLbls>
            <c:delete val="1"/>
          </c:dLbls>
          <c:xVal>
            <c:numRef>
              <c:f>PlotMatrix!$E$11</c:f>
              <c:numCache>
                <c:formatCode>General</c:formatCode>
                <c:ptCount val="1"/>
                <c:pt idx="0">
                  <c:v>9</c:v>
                </c:pt>
              </c:numCache>
            </c:numRef>
          </c:xVal>
          <c:yVal>
            <c:numRef>
              <c:f>PlotMatrix!$D$11</c:f>
              <c:numCache>
                <c:formatCode>General</c:formatCode>
                <c:ptCount val="1"/>
                <c:pt idx="0">
                  <c:v>6</c:v>
                </c:pt>
              </c:numCache>
            </c:numRef>
          </c:yVal>
          <c:bubbleSize>
            <c:numRef>
              <c:f>PlotMatrix!$F$11</c:f>
              <c:numCache>
                <c:formatCode>General</c:formatCode>
                <c:ptCount val="1"/>
                <c:pt idx="0">
                  <c:v>15</c:v>
                </c:pt>
              </c:numCache>
            </c:numRef>
          </c:bubbleSize>
          <c:bubble3D val="0"/>
          <c:extLst>
            <c:ext xmlns:c16="http://schemas.microsoft.com/office/drawing/2014/chart" uri="{C3380CC4-5D6E-409C-BE32-E72D297353CC}">
              <c16:uniqueId val="{00000005-ACBC-4F20-B687-0DA75ECDC8CD}"/>
            </c:ext>
          </c:extLst>
        </c:ser>
        <c:ser>
          <c:idx val="6"/>
          <c:order val="6"/>
          <c:tx>
            <c:strRef>
              <c:f>PlotMatrix!$C$12</c:f>
              <c:strCache>
                <c:ptCount val="1"/>
                <c:pt idx="0">
                  <c:v>My new risk 3</c:v>
                </c:pt>
              </c:strCache>
            </c:strRef>
          </c:tx>
          <c:spPr>
            <a:solidFill>
              <a:srgbClr val="C00000"/>
            </a:solidFill>
            <a:ln w="9525" cap="flat" cmpd="sng" algn="ctr">
              <a:solidFill>
                <a:srgbClr val="C00000"/>
              </a:solidFill>
              <a:round/>
            </a:ln>
            <a:effectLst/>
          </c:spPr>
          <c:invertIfNegative val="0"/>
          <c:dLbls>
            <c:delete val="1"/>
          </c:dLbls>
          <c:xVal>
            <c:numRef>
              <c:f>PlotMatrix!$E$12</c:f>
              <c:numCache>
                <c:formatCode>General</c:formatCode>
                <c:ptCount val="1"/>
                <c:pt idx="0">
                  <c:v>4</c:v>
                </c:pt>
              </c:numCache>
            </c:numRef>
          </c:xVal>
          <c:yVal>
            <c:numRef>
              <c:f>PlotMatrix!$D$12</c:f>
              <c:numCache>
                <c:formatCode>General</c:formatCode>
                <c:ptCount val="1"/>
                <c:pt idx="0">
                  <c:v>6</c:v>
                </c:pt>
              </c:numCache>
            </c:numRef>
          </c:yVal>
          <c:bubbleSize>
            <c:numRef>
              <c:f>PlotMatrix!$F$12</c:f>
              <c:numCache>
                <c:formatCode>General</c:formatCode>
                <c:ptCount val="1"/>
                <c:pt idx="0">
                  <c:v>10</c:v>
                </c:pt>
              </c:numCache>
            </c:numRef>
          </c:bubbleSize>
          <c:bubble3D val="0"/>
          <c:extLst>
            <c:ext xmlns:c16="http://schemas.microsoft.com/office/drawing/2014/chart" uri="{C3380CC4-5D6E-409C-BE32-E72D297353CC}">
              <c16:uniqueId val="{00000006-ACBC-4F20-B687-0DA75ECDC8CD}"/>
            </c:ext>
          </c:extLst>
        </c:ser>
        <c:ser>
          <c:idx val="7"/>
          <c:order val="7"/>
          <c:tx>
            <c:strRef>
              <c:f>PlotMatrix!$C$13</c:f>
              <c:strCache>
                <c:ptCount val="1"/>
                <c:pt idx="0">
                  <c:v>Significant changes of energy costs</c:v>
                </c:pt>
              </c:strCache>
            </c:strRef>
          </c:tx>
          <c:spPr>
            <a:solidFill>
              <a:srgbClr val="00B0F0"/>
            </a:solidFill>
            <a:ln w="9525" cap="flat" cmpd="sng" algn="ctr">
              <a:solidFill>
                <a:srgbClr val="00B0F0"/>
              </a:solidFill>
              <a:round/>
            </a:ln>
            <a:effectLst/>
          </c:spPr>
          <c:invertIfNegative val="0"/>
          <c:dLbls>
            <c:delete val="1"/>
          </c:dLbls>
          <c:xVal>
            <c:numRef>
              <c:f>PlotMatrix!$E$13</c:f>
              <c:numCache>
                <c:formatCode>General</c:formatCode>
                <c:ptCount val="1"/>
                <c:pt idx="0">
                  <c:v>5</c:v>
                </c:pt>
              </c:numCache>
            </c:numRef>
          </c:xVal>
          <c:yVal>
            <c:numRef>
              <c:f>PlotMatrix!$D$13</c:f>
              <c:numCache>
                <c:formatCode>General</c:formatCode>
                <c:ptCount val="1"/>
                <c:pt idx="0">
                  <c:v>1</c:v>
                </c:pt>
              </c:numCache>
            </c:numRef>
          </c:yVal>
          <c:bubbleSize>
            <c:numRef>
              <c:f>PlotMatrix!$F$13</c:f>
              <c:numCache>
                <c:formatCode>General</c:formatCode>
                <c:ptCount val="1"/>
                <c:pt idx="0">
                  <c:v>6</c:v>
                </c:pt>
              </c:numCache>
            </c:numRef>
          </c:bubbleSize>
          <c:bubble3D val="0"/>
          <c:extLst>
            <c:ext xmlns:c16="http://schemas.microsoft.com/office/drawing/2014/chart" uri="{C3380CC4-5D6E-409C-BE32-E72D297353CC}">
              <c16:uniqueId val="{00000007-ACBC-4F20-B687-0DA75ECDC8CD}"/>
            </c:ext>
          </c:extLst>
        </c:ser>
        <c:ser>
          <c:idx val="8"/>
          <c:order val="8"/>
          <c:tx>
            <c:strRef>
              <c:f>PlotMatrix!$C$14</c:f>
              <c:strCache>
                <c:ptCount val="1"/>
                <c:pt idx="0">
                  <c:v>Low financing for work leading to low safety standards</c:v>
                </c:pt>
              </c:strCache>
            </c:strRef>
          </c:tx>
          <c:spPr>
            <a:solidFill>
              <a:srgbClr val="7030A0"/>
            </a:solidFill>
            <a:ln w="9525" cap="flat" cmpd="sng" algn="ctr">
              <a:solidFill>
                <a:srgbClr val="7030A0"/>
              </a:solidFill>
              <a:round/>
            </a:ln>
            <a:effectLst/>
          </c:spPr>
          <c:invertIfNegative val="0"/>
          <c:dLbls>
            <c:delete val="1"/>
          </c:dLbls>
          <c:xVal>
            <c:numRef>
              <c:f>PlotMatrix!$E$14</c:f>
              <c:numCache>
                <c:formatCode>General</c:formatCode>
                <c:ptCount val="1"/>
                <c:pt idx="0">
                  <c:v>1</c:v>
                </c:pt>
              </c:numCache>
            </c:numRef>
          </c:xVal>
          <c:yVal>
            <c:numRef>
              <c:f>PlotMatrix!$D$14</c:f>
              <c:numCache>
                <c:formatCode>General</c:formatCode>
                <c:ptCount val="1"/>
                <c:pt idx="0">
                  <c:v>1</c:v>
                </c:pt>
              </c:numCache>
            </c:numRef>
          </c:yVal>
          <c:bubbleSize>
            <c:numRef>
              <c:f>PlotMatrix!$F$14</c:f>
              <c:numCache>
                <c:formatCode>General</c:formatCode>
                <c:ptCount val="1"/>
                <c:pt idx="0">
                  <c:v>2</c:v>
                </c:pt>
              </c:numCache>
            </c:numRef>
          </c:bubbleSize>
          <c:bubble3D val="0"/>
          <c:extLst>
            <c:ext xmlns:c16="http://schemas.microsoft.com/office/drawing/2014/chart" uri="{C3380CC4-5D6E-409C-BE32-E72D297353CC}">
              <c16:uniqueId val="{00000008-ACBC-4F20-B687-0DA75ECDC8CD}"/>
            </c:ext>
          </c:extLst>
        </c:ser>
        <c:ser>
          <c:idx val="9"/>
          <c:order val="9"/>
          <c:tx>
            <c:strRef>
              <c:f>PlotMatrix!$C$15</c:f>
              <c:strCache>
                <c:ptCount val="1"/>
                <c:pt idx="0">
                  <c:v>Unanticipated delays and costs in operations (materials, services, maintenance)</c:v>
                </c:pt>
              </c:strCache>
            </c:strRef>
          </c:tx>
          <c:spPr>
            <a:solidFill>
              <a:schemeClr val="tx1"/>
            </a:solidFill>
            <a:ln w="9525" cap="flat" cmpd="sng" algn="ctr">
              <a:solidFill>
                <a:sysClr val="windowText" lastClr="000000"/>
              </a:solidFill>
              <a:round/>
            </a:ln>
            <a:effectLst/>
          </c:spPr>
          <c:invertIfNegative val="0"/>
          <c:dLbls>
            <c:delete val="1"/>
          </c:dLbls>
          <c:xVal>
            <c:numRef>
              <c:f>PlotMatrix!$E$15</c:f>
              <c:numCache>
                <c:formatCode>General</c:formatCode>
                <c:ptCount val="1"/>
                <c:pt idx="0">
                  <c:v>4</c:v>
                </c:pt>
              </c:numCache>
            </c:numRef>
          </c:xVal>
          <c:yVal>
            <c:numRef>
              <c:f>PlotMatrix!$D$15</c:f>
              <c:numCache>
                <c:formatCode>General</c:formatCode>
                <c:ptCount val="1"/>
                <c:pt idx="0">
                  <c:v>1</c:v>
                </c:pt>
              </c:numCache>
            </c:numRef>
          </c:yVal>
          <c:bubbleSize>
            <c:numRef>
              <c:f>PlotMatrix!$F$15</c:f>
              <c:numCache>
                <c:formatCode>General</c:formatCode>
                <c:ptCount val="1"/>
                <c:pt idx="0">
                  <c:v>5</c:v>
                </c:pt>
              </c:numCache>
            </c:numRef>
          </c:bubbleSize>
          <c:bubble3D val="0"/>
          <c:extLst>
            <c:ext xmlns:c16="http://schemas.microsoft.com/office/drawing/2014/chart" uri="{C3380CC4-5D6E-409C-BE32-E72D297353CC}">
              <c16:uniqueId val="{00000009-ACBC-4F20-B687-0DA75ECDC8CD}"/>
            </c:ext>
          </c:extLst>
        </c:ser>
        <c:ser>
          <c:idx val="10"/>
          <c:order val="10"/>
          <c:tx>
            <c:strRef>
              <c:f>PlotMatrix!$C$16</c:f>
              <c:strCache>
                <c:ptCount val="1"/>
                <c:pt idx="0">
                  <c:v>Changes in policies, laws, taxes and regulations put development/economy in jeopardy</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PlotMatrix!$E$16</c:f>
              <c:numCache>
                <c:formatCode>General</c:formatCode>
                <c:ptCount val="1"/>
                <c:pt idx="0">
                  <c:v>2</c:v>
                </c:pt>
              </c:numCache>
            </c:numRef>
          </c:xVal>
          <c:yVal>
            <c:numRef>
              <c:f>PlotMatrix!$D$16</c:f>
              <c:numCache>
                <c:formatCode>General</c:formatCode>
                <c:ptCount val="1"/>
                <c:pt idx="0">
                  <c:v>1</c:v>
                </c:pt>
              </c:numCache>
            </c:numRef>
          </c:yVal>
          <c:bubbleSize>
            <c:numRef>
              <c:f>PlotMatrix!$F$16</c:f>
              <c:numCache>
                <c:formatCode>General</c:formatCode>
                <c:ptCount val="1"/>
                <c:pt idx="0">
                  <c:v>3</c:v>
                </c:pt>
              </c:numCache>
            </c:numRef>
          </c:bubbleSize>
          <c:bubble3D val="0"/>
          <c:extLst>
            <c:ext xmlns:c16="http://schemas.microsoft.com/office/drawing/2014/chart" uri="{C3380CC4-5D6E-409C-BE32-E72D297353CC}">
              <c16:uniqueId val="{0000000E-ACBC-4F20-B687-0DA75ECDC8CD}"/>
            </c:ext>
          </c:extLst>
        </c:ser>
        <c:ser>
          <c:idx val="11"/>
          <c:order val="11"/>
          <c:tx>
            <c:strRef>
              <c:f>PlotMatrix!$C$17</c:f>
              <c:strCache>
                <c:ptCount val="1"/>
                <c:pt idx="0">
                  <c:v>Lack or loss of clients</c:v>
                </c:pt>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PlotMatrix!$E$17</c:f>
              <c:numCache>
                <c:formatCode>General</c:formatCode>
                <c:ptCount val="1"/>
                <c:pt idx="0">
                  <c:v>3</c:v>
                </c:pt>
              </c:numCache>
            </c:numRef>
          </c:xVal>
          <c:yVal>
            <c:numRef>
              <c:f>PlotMatrix!$D$17</c:f>
              <c:numCache>
                <c:formatCode>General</c:formatCode>
                <c:ptCount val="1"/>
                <c:pt idx="0">
                  <c:v>1</c:v>
                </c:pt>
              </c:numCache>
            </c:numRef>
          </c:yVal>
          <c:bubbleSize>
            <c:numRef>
              <c:f>PlotMatrix!$F$17</c:f>
              <c:numCache>
                <c:formatCode>General</c:formatCode>
                <c:ptCount val="1"/>
                <c:pt idx="0">
                  <c:v>4</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table'!$D$11</c:f>
              <c:numCache>
                <c:formatCode>General</c:formatCode>
                <c:ptCount val="1"/>
                <c:pt idx="0">
                  <c:v>10</c:v>
                </c:pt>
              </c:numCache>
            </c:numRef>
          </c:xVal>
          <c:yVal>
            <c:numRef>
              <c:f>'Rating table'!$H$11</c:f>
              <c:numCache>
                <c:formatCode>General</c:formatCode>
                <c:ptCount val="1"/>
                <c:pt idx="0">
                  <c:v>10</c:v>
                </c:pt>
              </c:numCache>
            </c:numRef>
          </c:yVal>
          <c:bubbleSize>
            <c:numLit>
              <c:formatCode>General</c:formatCode>
              <c:ptCount val="1"/>
              <c:pt idx="0">
                <c:v>1E-3</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PlotMatrix!$H$6</c:f>
            </c:numRef>
          </c:xVal>
          <c:yVal>
            <c:numRef>
              <c:f>PlotMatrix!$G$6</c:f>
              <c:numCache>
                <c:formatCode>General</c:formatCode>
                <c:ptCount val="1"/>
                <c:pt idx="0">
                  <c:v>0</c:v>
                </c:pt>
              </c:numCache>
            </c:numRef>
          </c:yVal>
          <c:bubbleSize>
            <c:numRef>
              <c:f>PlotMatrix!$I$6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PlotMatrix!$H$7</c:f>
            </c:numRef>
          </c:xVal>
          <c:yVal>
            <c:numRef>
              <c:f>PlotMatrix!$G$7</c:f>
              <c:numCache>
                <c:formatCode>General</c:formatCode>
                <c:ptCount val="1"/>
                <c:pt idx="0">
                  <c:v>0</c:v>
                </c:pt>
              </c:numCache>
            </c:numRef>
          </c:yVal>
          <c:bubbleSize>
            <c:numRef>
              <c:f>PlotMatrix!$I$7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PlotMatrix!$H$8</c:f>
              <c:numCache>
                <c:formatCode>General</c:formatCode>
                <c:ptCount val="1"/>
                <c:pt idx="0">
                  <c:v>1</c:v>
                </c:pt>
              </c:numCache>
            </c:numRef>
          </c:xVal>
          <c:yVal>
            <c:numRef>
              <c:f>PlotMatrix!$G$8</c:f>
              <c:numCache>
                <c:formatCode>General</c:formatCode>
                <c:ptCount val="1"/>
                <c:pt idx="0">
                  <c:v>1</c:v>
                </c:pt>
              </c:numCache>
            </c:numRef>
          </c:yVal>
          <c:bubbleSize>
            <c:numRef>
              <c:f>PlotMatrix!$I$8</c:f>
              <c:numCache>
                <c:formatCode>General</c:formatCode>
                <c:ptCount val="1"/>
                <c:pt idx="0">
                  <c:v>2</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PlotMatrix!$H$9</c:f>
              <c:numCache>
                <c:formatCode>General</c:formatCode>
                <c:ptCount val="1"/>
                <c:pt idx="0">
                  <c:v>3</c:v>
                </c:pt>
              </c:numCache>
            </c:numRef>
          </c:xVal>
          <c:yVal>
            <c:numRef>
              <c:f>PlotMatrix!$G$9</c:f>
              <c:numCache>
                <c:formatCode>General</c:formatCode>
                <c:ptCount val="1"/>
                <c:pt idx="0">
                  <c:v>1</c:v>
                </c:pt>
              </c:numCache>
            </c:numRef>
          </c:yVal>
          <c:bubbleSize>
            <c:numRef>
              <c:f>PlotMatrix!$I$9</c:f>
              <c:numCache>
                <c:formatCode>General</c:formatCode>
                <c:ptCount val="1"/>
                <c:pt idx="0">
                  <c:v>4</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PlotMatrix!$H$10</c:f>
              <c:numCache>
                <c:formatCode>General</c:formatCode>
                <c:ptCount val="1"/>
                <c:pt idx="0">
                  <c:v>2</c:v>
                </c:pt>
              </c:numCache>
            </c:numRef>
          </c:xVal>
          <c:yVal>
            <c:numRef>
              <c:f>PlotMatrix!$G$10</c:f>
              <c:numCache>
                <c:formatCode>General</c:formatCode>
                <c:ptCount val="1"/>
                <c:pt idx="0">
                  <c:v>1</c:v>
                </c:pt>
              </c:numCache>
            </c:numRef>
          </c:yVal>
          <c:bubbleSize>
            <c:numRef>
              <c:f>PlotMatrix!$I$10</c:f>
              <c:numCache>
                <c:formatCode>General</c:formatCode>
                <c:ptCount val="1"/>
                <c:pt idx="0">
                  <c:v>3</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PlotMatrix!$H$11</c:f>
            </c:numRef>
          </c:xVal>
          <c:yVal>
            <c:numRef>
              <c:f>PlotMatrix!$G$11</c:f>
              <c:numCache>
                <c:formatCode>General</c:formatCode>
                <c:ptCount val="1"/>
                <c:pt idx="0">
                  <c:v>1</c:v>
                </c:pt>
              </c:numCache>
            </c:numRef>
          </c:yVal>
          <c:bubbleSize>
            <c:numRef>
              <c:f>PlotMatrix!$I$11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PlotMatrix!$H$12</c:f>
            </c:numRef>
          </c:xVal>
          <c:yVal>
            <c:numRef>
              <c:f>PlotMatrix!$G$12</c:f>
              <c:numCache>
                <c:formatCode>General</c:formatCode>
                <c:ptCount val="1"/>
                <c:pt idx="0">
                  <c:v>1</c:v>
                </c:pt>
              </c:numCache>
            </c:numRef>
          </c:yVal>
          <c:bubbleSize>
            <c:numRef>
              <c:f>PlotMatrix!$I$12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PlotMatrix!$H$13</c:f>
            </c:numRef>
          </c:xVal>
          <c:yVal>
            <c:numRef>
              <c:f>PlotMatrix!$G$13</c:f>
              <c:numCache>
                <c:formatCode>General</c:formatCode>
                <c:ptCount val="1"/>
                <c:pt idx="0">
                  <c:v>1</c:v>
                </c:pt>
              </c:numCache>
            </c:numRef>
          </c:yVal>
          <c:bubbleSize>
            <c:numRef>
              <c:f>PlotMatrix!$I$13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PlotMatrix!$H$14</c:f>
              <c:numCache>
                <c:formatCode>General</c:formatCode>
                <c:ptCount val="1"/>
                <c:pt idx="0">
                  <c:v>3</c:v>
                </c:pt>
              </c:numCache>
            </c:numRef>
          </c:xVal>
          <c:yVal>
            <c:numRef>
              <c:f>PlotMatrix!$G$14</c:f>
              <c:numCache>
                <c:formatCode>General</c:formatCode>
                <c:ptCount val="1"/>
                <c:pt idx="0">
                  <c:v>1</c:v>
                </c:pt>
              </c:numCache>
            </c:numRef>
          </c:yVal>
          <c:bubbleSize>
            <c:numRef>
              <c:f>PlotMatrix!$I$14</c:f>
              <c:numCache>
                <c:formatCode>General</c:formatCode>
                <c:ptCount val="1"/>
                <c:pt idx="0">
                  <c:v>4</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PlotMatrix!$H$15</c:f>
              <c:numCache>
                <c:formatCode>General</c:formatCode>
                <c:ptCount val="1"/>
                <c:pt idx="0">
                  <c:v>3</c:v>
                </c:pt>
              </c:numCache>
            </c:numRef>
          </c:xVal>
          <c:yVal>
            <c:numRef>
              <c:f>PlotMatrix!$G$15</c:f>
              <c:numCache>
                <c:formatCode>General</c:formatCode>
                <c:ptCount val="1"/>
                <c:pt idx="0">
                  <c:v>1</c:v>
                </c:pt>
              </c:numCache>
            </c:numRef>
          </c:yVal>
          <c:bubbleSize>
            <c:numRef>
              <c:f>PlotMatrix!$I$15</c:f>
              <c:numCache>
                <c:formatCode>General</c:formatCode>
                <c:ptCount val="1"/>
                <c:pt idx="0">
                  <c:v>4</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PlotMatrix!$H$16</c:f>
              <c:numCache>
                <c:formatCode>General</c:formatCode>
                <c:ptCount val="1"/>
                <c:pt idx="0">
                  <c:v>1</c:v>
                </c:pt>
              </c:numCache>
            </c:numRef>
          </c:xVal>
          <c:yVal>
            <c:numRef>
              <c:f>PlotMatrix!$G$16</c:f>
              <c:numCache>
                <c:formatCode>General</c:formatCode>
                <c:ptCount val="1"/>
                <c:pt idx="0">
                  <c:v>1</c:v>
                </c:pt>
              </c:numCache>
            </c:numRef>
          </c:yVal>
          <c:bubbleSize>
            <c:numRef>
              <c:f>PlotMatrix!$I$16</c:f>
              <c:numCache>
                <c:formatCode>General</c:formatCode>
                <c:ptCount val="1"/>
                <c:pt idx="0">
                  <c:v>2</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PlotMatrix!$H$17</c:f>
              <c:numCache>
                <c:formatCode>General</c:formatCode>
                <c:ptCount val="1"/>
                <c:pt idx="0">
                  <c:v>4</c:v>
                </c:pt>
              </c:numCache>
            </c:numRef>
          </c:xVal>
          <c:yVal>
            <c:numRef>
              <c:f>PlotMatrix!$G$17</c:f>
              <c:numCache>
                <c:formatCode>General</c:formatCode>
                <c:ptCount val="1"/>
                <c:pt idx="0">
                  <c:v>1</c:v>
                </c:pt>
              </c:numCache>
            </c:numRef>
          </c:yVal>
          <c:bubbleSize>
            <c:numRef>
              <c:f>PlotMatrix!$I$17</c:f>
              <c:numCache>
                <c:formatCode>General</c:formatCode>
                <c:ptCount val="1"/>
                <c:pt idx="0">
                  <c:v>5</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2598420</xdr:colOff>
      <xdr:row>8</xdr:row>
      <xdr:rowOff>137161</xdr:rowOff>
    </xdr:from>
    <xdr:to>
      <xdr:col>1</xdr:col>
      <xdr:colOff>5600700</xdr:colOff>
      <xdr:row>11</xdr:row>
      <xdr:rowOff>108501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51860" y="276606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14</xdr:col>
      <xdr:colOff>217392</xdr:colOff>
      <xdr:row>41</xdr:row>
      <xdr:rowOff>92336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17928</xdr:colOff>
      <xdr:row>0</xdr:row>
      <xdr:rowOff>0</xdr:rowOff>
    </xdr:from>
    <xdr:to>
      <xdr:col>14</xdr:col>
      <xdr:colOff>200360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leguenan@brgm.fr" TargetMode="External"/><Relationship Id="rId1" Type="http://schemas.openxmlformats.org/officeDocument/2006/relationships/hyperlink" Target="http://www.georisk-project.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B18"/>
  <sheetViews>
    <sheetView tabSelected="1" workbookViewId="0">
      <selection activeCell="B25" sqref="B25"/>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114" customHeight="1" x14ac:dyDescent="0.25">
      <c r="B3" s="24" t="s">
        <v>1</v>
      </c>
    </row>
    <row r="4" spans="2:2" x14ac:dyDescent="0.25">
      <c r="B4" s="14"/>
    </row>
    <row r="5" spans="2:2" x14ac:dyDescent="0.25">
      <c r="B5" s="14" t="s">
        <v>2</v>
      </c>
    </row>
    <row r="6" spans="2:2" x14ac:dyDescent="0.25">
      <c r="B6" s="6" t="s">
        <v>3</v>
      </c>
    </row>
    <row r="7" spans="2:2" x14ac:dyDescent="0.25">
      <c r="B7" s="6"/>
    </row>
    <row r="8" spans="2:2" x14ac:dyDescent="0.25">
      <c r="B8" s="14" t="s">
        <v>4</v>
      </c>
    </row>
    <row r="9" spans="2:2" x14ac:dyDescent="0.25">
      <c r="B9" s="11" t="s">
        <v>5</v>
      </c>
    </row>
    <row r="10" spans="2:2" x14ac:dyDescent="0.25">
      <c r="B10" s="7"/>
    </row>
    <row r="11" spans="2:2" x14ac:dyDescent="0.25">
      <c r="B11" s="7"/>
    </row>
    <row r="12" spans="2:2" x14ac:dyDescent="0.25">
      <c r="B12" s="7"/>
    </row>
    <row r="13" spans="2:2" x14ac:dyDescent="0.25">
      <c r="B13" s="10" t="s">
        <v>6</v>
      </c>
    </row>
    <row r="18" spans="2:2" ht="52.8" x14ac:dyDescent="0.25">
      <c r="B18" s="12" t="s">
        <v>239</v>
      </c>
    </row>
  </sheetData>
  <hyperlinks>
    <hyperlink ref="B6" r:id="rId1"/>
    <hyperlink ref="B9" r:id="rId2"/>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D35"/>
  <sheetViews>
    <sheetView workbookViewId="0">
      <selection activeCell="D15" sqref="D15:D18"/>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5" t="s">
        <v>149</v>
      </c>
      <c r="C2" s="215"/>
      <c r="D2" s="215"/>
    </row>
    <row r="3" spans="2:4" ht="126" customHeight="1" x14ac:dyDescent="0.25">
      <c r="B3" s="216" t="s">
        <v>150</v>
      </c>
      <c r="C3" s="216"/>
      <c r="D3" s="216"/>
    </row>
    <row r="5" spans="2:4" x14ac:dyDescent="0.25">
      <c r="B5" s="215" t="s">
        <v>151</v>
      </c>
      <c r="C5" s="215"/>
      <c r="D5" s="215"/>
    </row>
    <row r="6" spans="2:4" ht="72" customHeight="1" x14ac:dyDescent="0.25">
      <c r="B6" s="216" t="s">
        <v>152</v>
      </c>
      <c r="C6" s="216"/>
      <c r="D6" s="216"/>
    </row>
    <row r="7" spans="2:4" ht="13.95" customHeight="1" x14ac:dyDescent="0.25">
      <c r="B7" s="13"/>
      <c r="C7" s="13"/>
      <c r="D7" s="13"/>
    </row>
    <row r="8" spans="2:4" x14ac:dyDescent="0.25">
      <c r="B8" s="220" t="s">
        <v>153</v>
      </c>
      <c r="C8" s="221"/>
      <c r="D8" s="221"/>
    </row>
    <row r="9" spans="2:4" ht="154.19999999999999" customHeight="1" x14ac:dyDescent="0.25">
      <c r="B9" s="222" t="s">
        <v>154</v>
      </c>
      <c r="C9" s="223"/>
      <c r="D9" s="223"/>
    </row>
    <row r="11" spans="2:4" ht="15.6" customHeight="1" x14ac:dyDescent="0.25">
      <c r="B11" s="215" t="s">
        <v>155</v>
      </c>
      <c r="C11" s="215"/>
      <c r="D11" s="215"/>
    </row>
    <row r="12" spans="2:4" ht="43.2" customHeight="1" x14ac:dyDescent="0.25">
      <c r="B12" s="217" t="s">
        <v>156</v>
      </c>
      <c r="C12" s="217"/>
      <c r="D12" s="217"/>
    </row>
    <row r="13" spans="2:4" x14ac:dyDescent="0.25">
      <c r="B13" s="218" t="s">
        <v>157</v>
      </c>
      <c r="C13" s="218"/>
      <c r="D13" s="218"/>
    </row>
    <row r="14" spans="2:4" x14ac:dyDescent="0.25">
      <c r="B14" s="15" t="s">
        <v>158</v>
      </c>
      <c r="C14" s="16" t="s">
        <v>159</v>
      </c>
      <c r="D14" s="17" t="s">
        <v>24</v>
      </c>
    </row>
    <row r="15" spans="2:4" x14ac:dyDescent="0.25">
      <c r="B15" s="18">
        <v>1</v>
      </c>
      <c r="C15" s="19" t="s">
        <v>160</v>
      </c>
      <c r="D15" s="20" t="s">
        <v>161</v>
      </c>
    </row>
    <row r="16" spans="2:4" x14ac:dyDescent="0.25">
      <c r="B16" s="18">
        <v>2</v>
      </c>
      <c r="C16" s="19" t="s">
        <v>162</v>
      </c>
      <c r="D16" s="20" t="s">
        <v>163</v>
      </c>
    </row>
    <row r="17" spans="2:4" x14ac:dyDescent="0.25">
      <c r="B17" s="18">
        <v>3</v>
      </c>
      <c r="C17" s="19" t="s">
        <v>164</v>
      </c>
      <c r="D17" s="20" t="s">
        <v>165</v>
      </c>
    </row>
    <row r="18" spans="2:4" x14ac:dyDescent="0.25">
      <c r="B18" s="21">
        <v>4</v>
      </c>
      <c r="C18" s="22" t="s">
        <v>166</v>
      </c>
      <c r="D18" s="23" t="s">
        <v>167</v>
      </c>
    </row>
    <row r="19" spans="2:4" x14ac:dyDescent="0.25">
      <c r="B19" s="7"/>
      <c r="C19" s="7"/>
      <c r="D19" s="7"/>
    </row>
    <row r="20" spans="2:4" ht="60" customHeight="1" x14ac:dyDescent="0.25">
      <c r="B20" s="219" t="s">
        <v>168</v>
      </c>
      <c r="C20" s="219"/>
      <c r="D20" s="219"/>
    </row>
    <row r="22" spans="2:4" x14ac:dyDescent="0.25">
      <c r="B22" s="215" t="s">
        <v>169</v>
      </c>
      <c r="C22" s="215"/>
      <c r="D22" s="215"/>
    </row>
    <row r="23" spans="2:4" ht="44.4" customHeight="1" x14ac:dyDescent="0.25">
      <c r="B23" s="216" t="s">
        <v>170</v>
      </c>
      <c r="C23" s="216"/>
      <c r="D23" s="216"/>
    </row>
    <row r="25" spans="2:4" x14ac:dyDescent="0.25">
      <c r="B25" s="215" t="s">
        <v>171</v>
      </c>
      <c r="C25" s="215"/>
      <c r="D25" s="215"/>
    </row>
    <row r="26" spans="2:4" ht="133.19999999999999" customHeight="1" x14ac:dyDescent="0.25">
      <c r="B26" s="216" t="s">
        <v>172</v>
      </c>
      <c r="C26" s="216"/>
      <c r="D26" s="216"/>
    </row>
    <row r="27" spans="2:4" ht="13.95" customHeight="1" x14ac:dyDescent="0.25">
      <c r="B27" s="13"/>
      <c r="C27" s="13"/>
      <c r="D27" s="13"/>
    </row>
    <row r="28" spans="2:4" x14ac:dyDescent="0.25">
      <c r="B28" s="215" t="s">
        <v>173</v>
      </c>
      <c r="C28" s="215"/>
      <c r="D28" s="215"/>
    </row>
    <row r="29" spans="2:4" ht="82.2" customHeight="1" x14ac:dyDescent="0.25">
      <c r="B29" s="216" t="s">
        <v>174</v>
      </c>
      <c r="C29" s="216"/>
      <c r="D29" s="216"/>
    </row>
    <row r="30" spans="2:4" x14ac:dyDescent="0.25">
      <c r="B30" s="13"/>
      <c r="C30" s="13"/>
      <c r="D30" s="13"/>
    </row>
    <row r="31" spans="2:4" x14ac:dyDescent="0.25">
      <c r="B31" s="215" t="s">
        <v>175</v>
      </c>
      <c r="C31" s="215"/>
      <c r="D31" s="215"/>
    </row>
    <row r="32" spans="2:4" ht="89.4" customHeight="1" x14ac:dyDescent="0.25">
      <c r="B32" s="216" t="s">
        <v>176</v>
      </c>
      <c r="C32" s="216"/>
      <c r="D32" s="216"/>
    </row>
    <row r="34" spans="2:4" x14ac:dyDescent="0.25">
      <c r="B34" s="215" t="s">
        <v>177</v>
      </c>
      <c r="C34" s="215"/>
      <c r="D34" s="215"/>
    </row>
    <row r="35" spans="2:4" ht="99.6" customHeight="1" x14ac:dyDescent="0.25">
      <c r="B35" s="216" t="s">
        <v>178</v>
      </c>
      <c r="C35" s="216"/>
      <c r="D35" s="216"/>
    </row>
  </sheetData>
  <mergeCells count="20">
    <mergeCell ref="B5:D5"/>
    <mergeCell ref="B6:D6"/>
    <mergeCell ref="B2:D2"/>
    <mergeCell ref="B3:D3"/>
    <mergeCell ref="B22:D22"/>
    <mergeCell ref="B11:D11"/>
    <mergeCell ref="B12:D12"/>
    <mergeCell ref="B13:D13"/>
    <mergeCell ref="B20:D20"/>
    <mergeCell ref="B8:D8"/>
    <mergeCell ref="B9:D9"/>
    <mergeCell ref="B34:D34"/>
    <mergeCell ref="B35:D35"/>
    <mergeCell ref="B28:D28"/>
    <mergeCell ref="B29:D29"/>
    <mergeCell ref="B23:D23"/>
    <mergeCell ref="B25:D25"/>
    <mergeCell ref="B26:D26"/>
    <mergeCell ref="B31:D31"/>
    <mergeCell ref="B32:D3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topLeftCell="A46" zoomScale="70" zoomScaleNormal="70" workbookViewId="0">
      <selection activeCell="G64" sqref="G64"/>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92" customWidth="1"/>
    <col min="15" max="16384" width="11.5" style="9"/>
  </cols>
  <sheetData>
    <row r="1" spans="1:14" x14ac:dyDescent="0.25">
      <c r="A1" s="156" t="s">
        <v>7</v>
      </c>
      <c r="B1" s="156"/>
      <c r="G1" s="148">
        <v>43831</v>
      </c>
      <c r="H1" s="148"/>
    </row>
    <row r="2" spans="1:14" x14ac:dyDescent="0.25">
      <c r="A2" s="156" t="s">
        <v>9</v>
      </c>
      <c r="B2" s="156"/>
      <c r="G2" s="149" t="s">
        <v>10</v>
      </c>
      <c r="H2" s="149"/>
    </row>
    <row r="3" spans="1:14" x14ac:dyDescent="0.25">
      <c r="A3" s="156" t="s">
        <v>12</v>
      </c>
      <c r="B3" s="156"/>
      <c r="G3" s="149">
        <v>1</v>
      </c>
      <c r="H3" s="149"/>
    </row>
    <row r="4" spans="1:14" x14ac:dyDescent="0.25">
      <c r="A4" s="156" t="s">
        <v>14</v>
      </c>
      <c r="B4" s="156"/>
      <c r="G4" s="149">
        <v>1</v>
      </c>
      <c r="H4" s="149"/>
    </row>
    <row r="5" spans="1:14" s="7" customFormat="1" x14ac:dyDescent="0.25">
      <c r="A5" s="27"/>
      <c r="B5" s="27"/>
      <c r="C5" s="28"/>
      <c r="D5" s="28"/>
      <c r="E5" s="28"/>
      <c r="F5" s="28"/>
      <c r="G5" s="28"/>
      <c r="H5" s="26"/>
      <c r="I5" s="28"/>
      <c r="J5" s="28"/>
      <c r="K5" s="28"/>
      <c r="L5" s="28"/>
      <c r="N5" s="93"/>
    </row>
    <row r="6" spans="1:14" s="4" customFormat="1" ht="24" customHeight="1" x14ac:dyDescent="0.25">
      <c r="A6" s="37" t="s">
        <v>15</v>
      </c>
      <c r="B6" s="37" t="s">
        <v>16</v>
      </c>
      <c r="C6" s="38" t="s">
        <v>18</v>
      </c>
      <c r="D6" s="38" t="s">
        <v>19</v>
      </c>
      <c r="E6" s="38" t="s">
        <v>20</v>
      </c>
      <c r="F6" s="38" t="s">
        <v>21</v>
      </c>
      <c r="G6" s="31" t="s">
        <v>205</v>
      </c>
      <c r="H6" s="30" t="s">
        <v>17</v>
      </c>
      <c r="I6" s="38" t="s">
        <v>22</v>
      </c>
      <c r="J6" s="38" t="s">
        <v>23</v>
      </c>
      <c r="K6" s="31" t="s">
        <v>179</v>
      </c>
      <c r="L6" s="32" t="s">
        <v>27</v>
      </c>
      <c r="N6" s="94"/>
    </row>
    <row r="7" spans="1:14" ht="19.2" customHeight="1" x14ac:dyDescent="0.25">
      <c r="A7" s="157" t="s">
        <v>28</v>
      </c>
      <c r="B7" s="52" t="s">
        <v>29</v>
      </c>
      <c r="C7" s="33"/>
      <c r="D7" s="33" t="s">
        <v>30</v>
      </c>
      <c r="E7" s="33" t="s">
        <v>30</v>
      </c>
      <c r="F7" s="33" t="s">
        <v>30</v>
      </c>
      <c r="G7" s="100" t="str">
        <f t="shared" ref="G7:G38" si="0">HYPERLINK(CONCATENATE("https://www.georisk-project.eu/risk-information/?id=",IF(LEN(B7)=5,LEFT(B7,3),B7)),"(Info)")</f>
        <v>(Info)</v>
      </c>
      <c r="H7" s="34" t="s">
        <v>31</v>
      </c>
      <c r="I7" s="35" t="s">
        <v>30</v>
      </c>
      <c r="J7" s="35" t="s">
        <v>30</v>
      </c>
      <c r="K7" s="35">
        <v>0</v>
      </c>
      <c r="L7" s="36"/>
      <c r="N7" s="92">
        <f>IF(K7=0,0,SUMIF(K$7:K7,1))</f>
        <v>0</v>
      </c>
    </row>
    <row r="8" spans="1:14" ht="19.2" customHeight="1" x14ac:dyDescent="0.25">
      <c r="A8" s="157"/>
      <c r="B8" s="52" t="s">
        <v>32</v>
      </c>
      <c r="C8" s="33"/>
      <c r="D8" s="33" t="s">
        <v>30</v>
      </c>
      <c r="E8" s="33" t="s">
        <v>30</v>
      </c>
      <c r="F8" s="33" t="s">
        <v>30</v>
      </c>
      <c r="G8" s="100" t="str">
        <f t="shared" si="0"/>
        <v>(Info)</v>
      </c>
      <c r="H8" s="34" t="s">
        <v>33</v>
      </c>
      <c r="I8" s="35" t="s">
        <v>30</v>
      </c>
      <c r="J8" s="35" t="s">
        <v>30</v>
      </c>
      <c r="K8" s="35">
        <v>0</v>
      </c>
      <c r="L8" s="36"/>
      <c r="N8" s="92">
        <f>IF(K8=0,0,SUMIF(K$7:K8,1))</f>
        <v>0</v>
      </c>
    </row>
    <row r="9" spans="1:14" ht="19.2" customHeight="1" x14ac:dyDescent="0.25">
      <c r="A9" s="157"/>
      <c r="B9" s="52" t="s">
        <v>34</v>
      </c>
      <c r="C9" s="33"/>
      <c r="D9" s="33" t="s">
        <v>30</v>
      </c>
      <c r="E9" s="33" t="s">
        <v>30</v>
      </c>
      <c r="F9" s="33" t="s">
        <v>30</v>
      </c>
      <c r="G9" s="100" t="str">
        <f t="shared" si="0"/>
        <v>(Info)</v>
      </c>
      <c r="H9" s="34" t="s">
        <v>35</v>
      </c>
      <c r="I9" s="35" t="s">
        <v>30</v>
      </c>
      <c r="J9" s="35"/>
      <c r="K9" s="35">
        <v>1</v>
      </c>
      <c r="L9" s="36"/>
      <c r="N9" s="92">
        <f>IF(K9=0,0,SUMIF(K$7:K9,1))</f>
        <v>1</v>
      </c>
    </row>
    <row r="10" spans="1:14" ht="19.2" customHeight="1" x14ac:dyDescent="0.25">
      <c r="A10" s="157"/>
      <c r="B10" s="52" t="s">
        <v>36</v>
      </c>
      <c r="C10" s="33" t="s">
        <v>30</v>
      </c>
      <c r="D10" s="33" t="s">
        <v>30</v>
      </c>
      <c r="E10" s="33" t="s">
        <v>30</v>
      </c>
      <c r="F10" s="33"/>
      <c r="G10" s="100" t="str">
        <f t="shared" si="0"/>
        <v>(Info)</v>
      </c>
      <c r="H10" s="34" t="s">
        <v>37</v>
      </c>
      <c r="I10" s="35" t="s">
        <v>30</v>
      </c>
      <c r="J10" s="35"/>
      <c r="K10" s="35">
        <v>1</v>
      </c>
      <c r="L10" s="36"/>
      <c r="N10" s="92">
        <f>IF(K10=0,0,SUMIF(K$7:K10,1))</f>
        <v>2</v>
      </c>
    </row>
    <row r="11" spans="1:14" ht="19.2" customHeight="1" x14ac:dyDescent="0.25">
      <c r="A11" s="157"/>
      <c r="B11" s="52" t="s">
        <v>38</v>
      </c>
      <c r="C11" s="33" t="s">
        <v>30</v>
      </c>
      <c r="D11" s="33" t="s">
        <v>30</v>
      </c>
      <c r="E11" s="33" t="s">
        <v>30</v>
      </c>
      <c r="F11" s="33"/>
      <c r="G11" s="100" t="str">
        <f t="shared" si="0"/>
        <v>(Info)</v>
      </c>
      <c r="H11" s="34" t="s">
        <v>39</v>
      </c>
      <c r="I11" s="35" t="s">
        <v>30</v>
      </c>
      <c r="J11" s="35"/>
      <c r="K11" s="35">
        <v>1</v>
      </c>
      <c r="L11" s="36"/>
      <c r="N11" s="92">
        <f>IF(K11=0,0,SUMIF(K$7:K11,1))</f>
        <v>3</v>
      </c>
    </row>
    <row r="12" spans="1:14" ht="19.2" customHeight="1" x14ac:dyDescent="0.25">
      <c r="A12" s="157"/>
      <c r="B12" s="52" t="s">
        <v>40</v>
      </c>
      <c r="C12" s="33"/>
      <c r="D12" s="33" t="s">
        <v>30</v>
      </c>
      <c r="E12" s="33" t="s">
        <v>30</v>
      </c>
      <c r="F12" s="33"/>
      <c r="G12" s="100" t="str">
        <f t="shared" si="0"/>
        <v>(Info)</v>
      </c>
      <c r="H12" s="34" t="s">
        <v>41</v>
      </c>
      <c r="I12" s="35" t="s">
        <v>30</v>
      </c>
      <c r="J12" s="35"/>
      <c r="K12" s="35">
        <v>1</v>
      </c>
      <c r="L12" s="36"/>
      <c r="N12" s="92">
        <f>IF(K12=0,0,SUMIF(K$7:K12,1))</f>
        <v>4</v>
      </c>
    </row>
    <row r="13" spans="1:14" ht="19.2" customHeight="1" x14ac:dyDescent="0.25">
      <c r="A13" s="157"/>
      <c r="B13" s="52" t="s">
        <v>42</v>
      </c>
      <c r="C13" s="33" t="s">
        <v>30</v>
      </c>
      <c r="D13" s="33" t="s">
        <v>30</v>
      </c>
      <c r="E13" s="33" t="s">
        <v>30</v>
      </c>
      <c r="F13" s="33"/>
      <c r="G13" s="100" t="str">
        <f t="shared" si="0"/>
        <v>(Info)</v>
      </c>
      <c r="H13" s="34" t="s">
        <v>43</v>
      </c>
      <c r="I13" s="35" t="s">
        <v>30</v>
      </c>
      <c r="J13" s="35"/>
      <c r="K13" s="35">
        <v>1</v>
      </c>
      <c r="L13" s="36"/>
      <c r="N13" s="92">
        <f>IF(K13=0,0,SUMIF(K$7:K13,1))</f>
        <v>5</v>
      </c>
    </row>
    <row r="14" spans="1:14" ht="19.2" customHeight="1" x14ac:dyDescent="0.25">
      <c r="A14" s="157"/>
      <c r="B14" s="52" t="s">
        <v>44</v>
      </c>
      <c r="C14" s="33" t="s">
        <v>30</v>
      </c>
      <c r="D14" s="33" t="s">
        <v>30</v>
      </c>
      <c r="E14" s="33" t="s">
        <v>30</v>
      </c>
      <c r="F14" s="33"/>
      <c r="G14" s="100" t="str">
        <f t="shared" si="0"/>
        <v>(Info)</v>
      </c>
      <c r="H14" s="34" t="s">
        <v>45</v>
      </c>
      <c r="I14" s="35" t="s">
        <v>30</v>
      </c>
      <c r="J14" s="35"/>
      <c r="K14" s="35">
        <v>1</v>
      </c>
      <c r="L14" s="36"/>
      <c r="N14" s="92">
        <f>IF(K14=0,0,SUMIF(K$7:K14,1))</f>
        <v>6</v>
      </c>
    </row>
    <row r="15" spans="1:14" ht="19.2" customHeight="1" x14ac:dyDescent="0.25">
      <c r="A15" s="157"/>
      <c r="B15" s="52" t="s">
        <v>46</v>
      </c>
      <c r="C15" s="33"/>
      <c r="D15" s="33" t="s">
        <v>30</v>
      </c>
      <c r="E15" s="33" t="s">
        <v>30</v>
      </c>
      <c r="F15" s="33" t="s">
        <v>30</v>
      </c>
      <c r="G15" s="100" t="str">
        <f t="shared" si="0"/>
        <v>(Info)</v>
      </c>
      <c r="H15" s="34" t="s">
        <v>47</v>
      </c>
      <c r="I15" s="35"/>
      <c r="J15" s="35" t="s">
        <v>30</v>
      </c>
      <c r="K15" s="35">
        <v>1</v>
      </c>
      <c r="L15" s="36"/>
      <c r="N15" s="92">
        <f>IF(K15=0,0,SUMIF(K$7:K15,1))</f>
        <v>7</v>
      </c>
    </row>
    <row r="16" spans="1:14" ht="19.2" customHeight="1" x14ac:dyDescent="0.25">
      <c r="A16" s="157"/>
      <c r="B16" s="52" t="s">
        <v>48</v>
      </c>
      <c r="C16" s="33"/>
      <c r="D16" s="33" t="s">
        <v>30</v>
      </c>
      <c r="E16" s="33" t="s">
        <v>30</v>
      </c>
      <c r="F16" s="33"/>
      <c r="G16" s="100" t="str">
        <f t="shared" si="0"/>
        <v>(Info)</v>
      </c>
      <c r="H16" s="34" t="s">
        <v>49</v>
      </c>
      <c r="I16" s="35" t="s">
        <v>30</v>
      </c>
      <c r="J16" s="35"/>
      <c r="K16" s="35">
        <v>1</v>
      </c>
      <c r="L16" s="36"/>
      <c r="N16" s="92">
        <f>IF(K16=0,0,SUMIF(K$7:K16,1))</f>
        <v>8</v>
      </c>
    </row>
    <row r="17" spans="1:14" ht="19.2" customHeight="1" x14ac:dyDescent="0.25">
      <c r="A17" s="157"/>
      <c r="B17" s="52" t="s">
        <v>50</v>
      </c>
      <c r="C17" s="33"/>
      <c r="D17" s="33" t="s">
        <v>30</v>
      </c>
      <c r="E17" s="33"/>
      <c r="F17" s="33"/>
      <c r="G17" s="100" t="str">
        <f t="shared" si="0"/>
        <v>(Info)</v>
      </c>
      <c r="H17" s="34" t="s">
        <v>51</v>
      </c>
      <c r="I17" s="35" t="s">
        <v>30</v>
      </c>
      <c r="J17" s="35"/>
      <c r="K17" s="35">
        <v>1</v>
      </c>
      <c r="L17" s="36"/>
      <c r="N17" s="92">
        <f>IF(K17=0,0,SUMIF(K$7:K17,1))</f>
        <v>9</v>
      </c>
    </row>
    <row r="18" spans="1:14" ht="19.2" customHeight="1" x14ac:dyDescent="0.25">
      <c r="A18" s="157"/>
      <c r="B18" s="52" t="s">
        <v>52</v>
      </c>
      <c r="C18" s="33" t="s">
        <v>30</v>
      </c>
      <c r="D18" s="33" t="s">
        <v>30</v>
      </c>
      <c r="E18" s="33" t="s">
        <v>30</v>
      </c>
      <c r="F18" s="33" t="s">
        <v>30</v>
      </c>
      <c r="G18" s="100" t="str">
        <f t="shared" si="0"/>
        <v>(Info)</v>
      </c>
      <c r="H18" s="34" t="s">
        <v>53</v>
      </c>
      <c r="I18" s="35" t="s">
        <v>30</v>
      </c>
      <c r="J18" s="35" t="s">
        <v>30</v>
      </c>
      <c r="K18" s="35">
        <v>1</v>
      </c>
      <c r="L18" s="36"/>
      <c r="N18" s="92">
        <f>IF(K18=0,0,SUMIF(K$7:K18,1))</f>
        <v>10</v>
      </c>
    </row>
    <row r="19" spans="1:14" ht="19.2" customHeight="1" x14ac:dyDescent="0.25">
      <c r="A19" s="157"/>
      <c r="B19" s="52" t="s">
        <v>54</v>
      </c>
      <c r="C19" s="33"/>
      <c r="D19" s="33" t="s">
        <v>30</v>
      </c>
      <c r="E19" s="33"/>
      <c r="F19" s="33"/>
      <c r="G19" s="100" t="str">
        <f t="shared" si="0"/>
        <v>(Info)</v>
      </c>
      <c r="H19" s="34" t="s">
        <v>55</v>
      </c>
      <c r="I19" s="35" t="s">
        <v>30</v>
      </c>
      <c r="J19" s="35" t="s">
        <v>30</v>
      </c>
      <c r="K19" s="35">
        <v>1</v>
      </c>
      <c r="L19" s="36"/>
      <c r="N19" s="92">
        <f>IF(K19=0,0,SUMIF(K$7:K19,1))</f>
        <v>11</v>
      </c>
    </row>
    <row r="20" spans="1:14" ht="19.2" customHeight="1" x14ac:dyDescent="0.25">
      <c r="A20" s="157"/>
      <c r="B20" s="52" t="s">
        <v>56</v>
      </c>
      <c r="C20" s="33"/>
      <c r="D20" s="33" t="s">
        <v>30</v>
      </c>
      <c r="E20" s="33" t="s">
        <v>30</v>
      </c>
      <c r="F20" s="33"/>
      <c r="G20" s="100" t="str">
        <f t="shared" si="0"/>
        <v>(Info)</v>
      </c>
      <c r="H20" s="34" t="s">
        <v>57</v>
      </c>
      <c r="I20" s="35" t="s">
        <v>30</v>
      </c>
      <c r="J20" s="35"/>
      <c r="K20" s="35">
        <v>1</v>
      </c>
      <c r="L20" s="36"/>
      <c r="N20" s="92">
        <f>IF(K20=0,0,SUMIF(K$7:K20,1))</f>
        <v>12</v>
      </c>
    </row>
    <row r="21" spans="1:14" ht="19.2" customHeight="1" x14ac:dyDescent="0.25">
      <c r="A21" s="157"/>
      <c r="B21" s="52" t="s">
        <v>58</v>
      </c>
      <c r="C21" s="33" t="s">
        <v>30</v>
      </c>
      <c r="D21" s="33" t="s">
        <v>30</v>
      </c>
      <c r="E21" s="33" t="s">
        <v>30</v>
      </c>
      <c r="F21" s="33"/>
      <c r="G21" s="100" t="str">
        <f t="shared" si="0"/>
        <v>(Info)</v>
      </c>
      <c r="H21" s="34" t="s">
        <v>59</v>
      </c>
      <c r="I21" s="35" t="s">
        <v>30</v>
      </c>
      <c r="J21" s="35"/>
      <c r="K21" s="35">
        <v>1</v>
      </c>
      <c r="L21" s="36"/>
      <c r="N21" s="92">
        <f>IF(K21=0,0,SUMIF(K$7:K21,1))</f>
        <v>13</v>
      </c>
    </row>
    <row r="22" spans="1:14" ht="19.2" customHeight="1" x14ac:dyDescent="0.25">
      <c r="A22" s="157"/>
      <c r="B22" s="52" t="s">
        <v>60</v>
      </c>
      <c r="C22" s="33" t="s">
        <v>30</v>
      </c>
      <c r="D22" s="33"/>
      <c r="E22" s="33" t="s">
        <v>30</v>
      </c>
      <c r="F22" s="33"/>
      <c r="G22" s="100" t="str">
        <f t="shared" si="0"/>
        <v>(Info)</v>
      </c>
      <c r="H22" s="34" t="s">
        <v>61</v>
      </c>
      <c r="I22" s="35" t="s">
        <v>30</v>
      </c>
      <c r="J22" s="35"/>
      <c r="K22" s="35">
        <v>0</v>
      </c>
      <c r="L22" s="36"/>
      <c r="N22" s="92">
        <f>IF(K22=0,0,SUMIF(K$7:K22,1))</f>
        <v>0</v>
      </c>
    </row>
    <row r="23" spans="1:14" ht="19.2" customHeight="1" x14ac:dyDescent="0.25">
      <c r="A23" s="150" t="s">
        <v>62</v>
      </c>
      <c r="B23" s="53" t="s">
        <v>63</v>
      </c>
      <c r="C23" s="33"/>
      <c r="D23" s="33" t="s">
        <v>30</v>
      </c>
      <c r="E23" s="33"/>
      <c r="F23" s="33"/>
      <c r="G23" s="100" t="str">
        <f t="shared" si="0"/>
        <v>(Info)</v>
      </c>
      <c r="H23" s="34" t="s">
        <v>64</v>
      </c>
      <c r="I23" s="35" t="s">
        <v>30</v>
      </c>
      <c r="J23" s="35"/>
      <c r="K23" s="35">
        <v>1</v>
      </c>
      <c r="L23" s="36"/>
      <c r="N23" s="92">
        <f>IF(K23=0,0,SUMIF(K$7:K23,1)+SUMPRODUCT((K$61:K$72=1)*(G$61:G$72='Risk assessment'!H$5)))</f>
        <v>15</v>
      </c>
    </row>
    <row r="24" spans="1:14" ht="19.2" customHeight="1" x14ac:dyDescent="0.25">
      <c r="A24" s="150"/>
      <c r="B24" s="53" t="s">
        <v>65</v>
      </c>
      <c r="C24" s="33"/>
      <c r="D24" s="33"/>
      <c r="E24" s="33" t="s">
        <v>30</v>
      </c>
      <c r="F24" s="33"/>
      <c r="G24" s="100" t="str">
        <f t="shared" si="0"/>
        <v>(Info)</v>
      </c>
      <c r="H24" s="34" t="s">
        <v>66</v>
      </c>
      <c r="I24" s="35" t="s">
        <v>30</v>
      </c>
      <c r="J24" s="35"/>
      <c r="K24" s="35">
        <v>1</v>
      </c>
      <c r="L24" s="36"/>
      <c r="N24" s="92">
        <f>IF(K24=0,0,SUMIF(K$7:K24,1)+SUMPRODUCT((K$61:K$72=1)*(G$61:G$72='Risk assessment'!H$5)))</f>
        <v>16</v>
      </c>
    </row>
    <row r="25" spans="1:14" ht="19.2" customHeight="1" x14ac:dyDescent="0.25">
      <c r="A25" s="150"/>
      <c r="B25" s="53" t="s">
        <v>67</v>
      </c>
      <c r="C25" s="33"/>
      <c r="D25" s="33" t="s">
        <v>30</v>
      </c>
      <c r="E25" s="33"/>
      <c r="F25" s="33"/>
      <c r="G25" s="100" t="str">
        <f t="shared" si="0"/>
        <v>(Info)</v>
      </c>
      <c r="H25" s="34" t="s">
        <v>68</v>
      </c>
      <c r="I25" s="35" t="s">
        <v>30</v>
      </c>
      <c r="J25" s="35"/>
      <c r="K25" s="35">
        <v>1</v>
      </c>
      <c r="L25" s="36"/>
      <c r="N25" s="92">
        <f>IF(K25=0,0,SUMIF(K$7:K25,1)+SUMPRODUCT((K$61:K$72=1)*(G$61:G$72='Risk assessment'!H$5)))</f>
        <v>17</v>
      </c>
    </row>
    <row r="26" spans="1:14" ht="19.2" customHeight="1" x14ac:dyDescent="0.25">
      <c r="A26" s="150"/>
      <c r="B26" s="53" t="s">
        <v>69</v>
      </c>
      <c r="C26" s="33"/>
      <c r="D26" s="33"/>
      <c r="E26" s="33" t="s">
        <v>30</v>
      </c>
      <c r="F26" s="33"/>
      <c r="G26" s="100" t="str">
        <f t="shared" si="0"/>
        <v>(Info)</v>
      </c>
      <c r="H26" s="34" t="s">
        <v>70</v>
      </c>
      <c r="I26" s="35" t="s">
        <v>30</v>
      </c>
      <c r="J26" s="35"/>
      <c r="K26" s="35">
        <v>1</v>
      </c>
      <c r="L26" s="36"/>
      <c r="N26" s="92">
        <f>IF(K26=0,0,SUMIF(K$7:K26,1)+SUMPRODUCT((K$61:K$72=1)*(G$61:G$72='Risk assessment'!H$5)))</f>
        <v>18</v>
      </c>
    </row>
    <row r="27" spans="1:14" ht="19.2" customHeight="1" x14ac:dyDescent="0.25">
      <c r="A27" s="150"/>
      <c r="B27" s="53" t="s">
        <v>71</v>
      </c>
      <c r="C27" s="33"/>
      <c r="D27" s="33" t="s">
        <v>30</v>
      </c>
      <c r="E27" s="33"/>
      <c r="F27" s="33"/>
      <c r="G27" s="100" t="str">
        <f t="shared" si="0"/>
        <v>(Info)</v>
      </c>
      <c r="H27" s="34" t="s">
        <v>72</v>
      </c>
      <c r="I27" s="35" t="s">
        <v>30</v>
      </c>
      <c r="J27" s="35"/>
      <c r="K27" s="35">
        <v>1</v>
      </c>
      <c r="L27" s="36"/>
      <c r="N27" s="92">
        <f>IF(K27=0,0,SUMIF(K$7:K27,1)+SUMPRODUCT((K$61:K$72=1)*(G$61:G$72='Risk assessment'!H$5)))</f>
        <v>19</v>
      </c>
    </row>
    <row r="28" spans="1:14" ht="19.2" customHeight="1" x14ac:dyDescent="0.25">
      <c r="A28" s="150"/>
      <c r="B28" s="53" t="s">
        <v>73</v>
      </c>
      <c r="C28" s="33"/>
      <c r="D28" s="33"/>
      <c r="E28" s="33" t="s">
        <v>30</v>
      </c>
      <c r="F28" s="33"/>
      <c r="G28" s="100" t="str">
        <f t="shared" si="0"/>
        <v>(Info)</v>
      </c>
      <c r="H28" s="34" t="s">
        <v>74</v>
      </c>
      <c r="I28" s="35" t="s">
        <v>30</v>
      </c>
      <c r="J28" s="35"/>
      <c r="K28" s="35">
        <v>1</v>
      </c>
      <c r="L28" s="36"/>
      <c r="N28" s="92">
        <f>IF(K28=0,0,SUMIF(K$7:K28,1)+SUMPRODUCT((K$61:K$72=1)*(G$61:G$72='Risk assessment'!H$5)))</f>
        <v>20</v>
      </c>
    </row>
    <row r="29" spans="1:14" ht="19.2" customHeight="1" x14ac:dyDescent="0.25">
      <c r="A29" s="150"/>
      <c r="B29" s="53" t="s">
        <v>75</v>
      </c>
      <c r="C29" s="33"/>
      <c r="D29" s="33" t="s">
        <v>30</v>
      </c>
      <c r="E29" s="33" t="s">
        <v>30</v>
      </c>
      <c r="F29" s="33" t="s">
        <v>30</v>
      </c>
      <c r="G29" s="100" t="str">
        <f t="shared" si="0"/>
        <v>(Info)</v>
      </c>
      <c r="H29" s="34" t="s">
        <v>76</v>
      </c>
      <c r="I29" s="35" t="s">
        <v>30</v>
      </c>
      <c r="J29" s="35"/>
      <c r="K29" s="35">
        <v>1</v>
      </c>
      <c r="L29" s="36"/>
      <c r="N29" s="92">
        <f>IF(K29=0,0,SUMIF(K$7:K29,1)+SUMPRODUCT((K$61:K$72=1)*(G$61:G$72='Risk assessment'!H$5)))</f>
        <v>21</v>
      </c>
    </row>
    <row r="30" spans="1:14" ht="19.2" customHeight="1" x14ac:dyDescent="0.25">
      <c r="A30" s="150"/>
      <c r="B30" s="53" t="s">
        <v>77</v>
      </c>
      <c r="C30" s="33"/>
      <c r="D30" s="33" t="s">
        <v>30</v>
      </c>
      <c r="E30" s="33" t="s">
        <v>30</v>
      </c>
      <c r="F30" s="33" t="s">
        <v>30</v>
      </c>
      <c r="G30" s="100" t="str">
        <f t="shared" si="0"/>
        <v>(Info)</v>
      </c>
      <c r="H30" s="34" t="s">
        <v>78</v>
      </c>
      <c r="I30" s="35" t="s">
        <v>30</v>
      </c>
      <c r="J30" s="35" t="s">
        <v>30</v>
      </c>
      <c r="K30" s="35">
        <v>1</v>
      </c>
      <c r="L30" s="36"/>
      <c r="N30" s="92">
        <f>IF(K30=0,0,SUMIF(K$7:K30,1)+SUMPRODUCT((K$61:K$72=1)*(G$61:G$72='Risk assessment'!H$5)))</f>
        <v>22</v>
      </c>
    </row>
    <row r="31" spans="1:14" ht="19.2" customHeight="1" x14ac:dyDescent="0.25">
      <c r="A31" s="150"/>
      <c r="B31" s="53" t="s">
        <v>79</v>
      </c>
      <c r="C31" s="33"/>
      <c r="D31" s="33"/>
      <c r="E31" s="33" t="s">
        <v>30</v>
      </c>
      <c r="F31" s="33"/>
      <c r="G31" s="100" t="str">
        <f t="shared" si="0"/>
        <v>(Info)</v>
      </c>
      <c r="H31" s="34" t="s">
        <v>80</v>
      </c>
      <c r="I31" s="35" t="s">
        <v>30</v>
      </c>
      <c r="J31" s="35"/>
      <c r="K31" s="35">
        <v>1</v>
      </c>
      <c r="L31" s="36"/>
      <c r="N31" s="92">
        <f>IF(K31=0,0,SUMIF(K$7:K31,1)+SUMPRODUCT((K$61:K$72=1)*(G$61:G$72='Risk assessment'!H$5)))</f>
        <v>23</v>
      </c>
    </row>
    <row r="32" spans="1:14" ht="19.2" customHeight="1" x14ac:dyDescent="0.25">
      <c r="A32" s="150"/>
      <c r="B32" s="53" t="s">
        <v>220</v>
      </c>
      <c r="C32" s="33"/>
      <c r="D32" s="33" t="s">
        <v>30</v>
      </c>
      <c r="E32" s="33" t="s">
        <v>30</v>
      </c>
      <c r="F32" s="33"/>
      <c r="G32" s="100" t="str">
        <f t="shared" si="0"/>
        <v>(Info)</v>
      </c>
      <c r="H32" s="34" t="s">
        <v>221</v>
      </c>
      <c r="I32" s="35" t="s">
        <v>30</v>
      </c>
      <c r="J32" s="35"/>
      <c r="K32" s="35">
        <v>1</v>
      </c>
      <c r="L32" s="36"/>
      <c r="N32" s="92">
        <f>IF(K32=0,0,SUMIF(K$7:K32,1)+SUMPRODUCT((K$61:K$72=1)*(G$61:G$72='Risk assessment'!H$5)))</f>
        <v>24</v>
      </c>
    </row>
    <row r="33" spans="1:14" ht="19.2" customHeight="1" x14ac:dyDescent="0.25">
      <c r="A33" s="150"/>
      <c r="B33" s="53" t="s">
        <v>81</v>
      </c>
      <c r="C33" s="33"/>
      <c r="D33" s="33"/>
      <c r="E33" s="33" t="s">
        <v>30</v>
      </c>
      <c r="F33" s="33"/>
      <c r="G33" s="100" t="str">
        <f t="shared" si="0"/>
        <v>(Info)</v>
      </c>
      <c r="H33" s="34" t="s">
        <v>82</v>
      </c>
      <c r="I33" s="35" t="s">
        <v>30</v>
      </c>
      <c r="J33" s="35" t="s">
        <v>30</v>
      </c>
      <c r="K33" s="35">
        <v>1</v>
      </c>
      <c r="L33" s="36"/>
      <c r="N33" s="92">
        <f>IF(K33=0,0,SUMIF(K$7:K33,1)+SUMPRODUCT((K$61:K$72=1)*(G$61:G$72='Risk assessment'!H$5)))</f>
        <v>25</v>
      </c>
    </row>
    <row r="34" spans="1:14" ht="19.2" customHeight="1" x14ac:dyDescent="0.25">
      <c r="A34" s="150"/>
      <c r="B34" s="53" t="s">
        <v>83</v>
      </c>
      <c r="C34" s="33"/>
      <c r="D34" s="33" t="s">
        <v>30</v>
      </c>
      <c r="E34" s="33"/>
      <c r="F34" s="33"/>
      <c r="G34" s="100" t="str">
        <f t="shared" si="0"/>
        <v>(Info)</v>
      </c>
      <c r="H34" s="34" t="s">
        <v>84</v>
      </c>
      <c r="I34" s="35" t="s">
        <v>30</v>
      </c>
      <c r="J34" s="35"/>
      <c r="K34" s="35">
        <v>1</v>
      </c>
      <c r="L34" s="36"/>
      <c r="N34" s="92">
        <f>IF(K34=0,0,SUMIF(K$7:K34,1)+SUMPRODUCT((K$61:K$72=1)*(G$61:G$72='Risk assessment'!H$5)))</f>
        <v>26</v>
      </c>
    </row>
    <row r="35" spans="1:14" ht="19.2" customHeight="1" x14ac:dyDescent="0.25">
      <c r="A35" s="150"/>
      <c r="B35" s="53" t="s">
        <v>85</v>
      </c>
      <c r="C35" s="33"/>
      <c r="D35" s="33" t="s">
        <v>30</v>
      </c>
      <c r="E35" s="33"/>
      <c r="F35" s="33"/>
      <c r="G35" s="100" t="str">
        <f t="shared" si="0"/>
        <v>(Info)</v>
      </c>
      <c r="H35" s="34" t="s">
        <v>86</v>
      </c>
      <c r="I35" s="35" t="s">
        <v>30</v>
      </c>
      <c r="J35" s="35"/>
      <c r="K35" s="35">
        <v>1</v>
      </c>
      <c r="L35" s="36"/>
      <c r="N35" s="92">
        <f>IF(K35=0,0,SUMIF(K$7:K35,1)+SUMPRODUCT((K$61:K$72=1)*(G$61:G$72='Risk assessment'!H$5)))</f>
        <v>27</v>
      </c>
    </row>
    <row r="36" spans="1:14" ht="19.2" customHeight="1" x14ac:dyDescent="0.25">
      <c r="A36" s="150"/>
      <c r="B36" s="53" t="s">
        <v>87</v>
      </c>
      <c r="C36" s="33"/>
      <c r="D36" s="33" t="s">
        <v>30</v>
      </c>
      <c r="E36" s="33"/>
      <c r="F36" s="33"/>
      <c r="G36" s="100" t="str">
        <f t="shared" si="0"/>
        <v>(Info)</v>
      </c>
      <c r="H36" s="34" t="s">
        <v>88</v>
      </c>
      <c r="I36" s="35" t="s">
        <v>30</v>
      </c>
      <c r="J36" s="35"/>
      <c r="K36" s="35">
        <v>1</v>
      </c>
      <c r="L36" s="36"/>
      <c r="N36" s="92">
        <f>IF(K36=0,0,SUMIF(K$7:K36,1)+SUMPRODUCT((K$61:K$72=1)*(G$61:G$72='Risk assessment'!H$5)))</f>
        <v>28</v>
      </c>
    </row>
    <row r="37" spans="1:14" ht="19.2" customHeight="1" x14ac:dyDescent="0.25">
      <c r="A37" s="150"/>
      <c r="B37" s="53" t="s">
        <v>89</v>
      </c>
      <c r="C37" s="33"/>
      <c r="D37" s="33" t="s">
        <v>30</v>
      </c>
      <c r="E37" s="33" t="s">
        <v>30</v>
      </c>
      <c r="F37" s="33" t="s">
        <v>30</v>
      </c>
      <c r="G37" s="100" t="str">
        <f t="shared" si="0"/>
        <v>(Info)</v>
      </c>
      <c r="H37" s="34" t="s">
        <v>90</v>
      </c>
      <c r="I37" s="35" t="s">
        <v>30</v>
      </c>
      <c r="J37" s="35"/>
      <c r="K37" s="35">
        <v>1</v>
      </c>
      <c r="L37" s="36"/>
      <c r="N37" s="92">
        <f>IF(K37=0,0,SUMIF(K$7:K37,1)+SUMPRODUCT((K$61:K$72=1)*(G$61:G$72='Risk assessment'!H$5)))</f>
        <v>29</v>
      </c>
    </row>
    <row r="38" spans="1:14" ht="19.2" customHeight="1" x14ac:dyDescent="0.25">
      <c r="A38" s="150"/>
      <c r="B38" s="53" t="s">
        <v>91</v>
      </c>
      <c r="C38" s="33"/>
      <c r="D38" s="33" t="s">
        <v>30</v>
      </c>
      <c r="E38" s="33" t="s">
        <v>30</v>
      </c>
      <c r="F38" s="33" t="s">
        <v>30</v>
      </c>
      <c r="G38" s="100" t="str">
        <f t="shared" si="0"/>
        <v>(Info)</v>
      </c>
      <c r="H38" s="34" t="s">
        <v>92</v>
      </c>
      <c r="I38" s="35" t="s">
        <v>30</v>
      </c>
      <c r="J38" s="35"/>
      <c r="K38" s="35">
        <v>1</v>
      </c>
      <c r="L38" s="36"/>
      <c r="N38" s="92">
        <f>IF(K38=0,0,SUMIF(K$7:K38,1)+SUMPRODUCT((K$61:K$72=1)*(G$61:G$72='Risk assessment'!H$5)))</f>
        <v>30</v>
      </c>
    </row>
    <row r="39" spans="1:14" ht="19.2" customHeight="1" x14ac:dyDescent="0.25">
      <c r="A39" s="150"/>
      <c r="B39" s="53" t="s">
        <v>93</v>
      </c>
      <c r="C39" s="33"/>
      <c r="D39" s="33"/>
      <c r="E39" s="33" t="s">
        <v>30</v>
      </c>
      <c r="F39" s="33"/>
      <c r="G39" s="100" t="str">
        <f t="shared" ref="G39:G60" si="1">HYPERLINK(CONCATENATE("https://www.georisk-project.eu/risk-information/?id=",IF(LEN(B39)=5,LEFT(B39,3),B39)),"(Info)")</f>
        <v>(Info)</v>
      </c>
      <c r="H39" s="34" t="s">
        <v>94</v>
      </c>
      <c r="I39" s="35" t="s">
        <v>30</v>
      </c>
      <c r="J39" s="35"/>
      <c r="K39" s="35">
        <v>1</v>
      </c>
      <c r="L39" s="36"/>
      <c r="N39" s="92">
        <f>IF(K39=0,0,SUMIF(K$7:K39,1)+SUMPRODUCT((K$61:K$72=1)*(G$61:G$72='Risk assessment'!H$5)))</f>
        <v>31</v>
      </c>
    </row>
    <row r="40" spans="1:14" ht="19.2" customHeight="1" x14ac:dyDescent="0.25">
      <c r="A40" s="150"/>
      <c r="B40" s="53" t="s">
        <v>95</v>
      </c>
      <c r="C40" s="33"/>
      <c r="D40" s="33"/>
      <c r="E40" s="33" t="s">
        <v>30</v>
      </c>
      <c r="F40" s="33"/>
      <c r="G40" s="100" t="str">
        <f t="shared" si="1"/>
        <v>(Info)</v>
      </c>
      <c r="H40" s="34" t="s">
        <v>96</v>
      </c>
      <c r="I40" s="35" t="s">
        <v>30</v>
      </c>
      <c r="J40" s="35"/>
      <c r="K40" s="35">
        <v>1</v>
      </c>
      <c r="L40" s="36"/>
      <c r="N40" s="92">
        <f>IF(K40=0,0,SUMIF(K$7:K40,1)+SUMPRODUCT((K$61:K$72=1)*(G$61:G$72='Risk assessment'!H$5)))</f>
        <v>32</v>
      </c>
    </row>
    <row r="41" spans="1:14" ht="19.2" customHeight="1" x14ac:dyDescent="0.25">
      <c r="A41" s="150"/>
      <c r="B41" s="53" t="s">
        <v>97</v>
      </c>
      <c r="C41" s="33"/>
      <c r="D41" s="33" t="s">
        <v>30</v>
      </c>
      <c r="E41" s="33" t="s">
        <v>30</v>
      </c>
      <c r="F41" s="33"/>
      <c r="G41" s="100" t="str">
        <f t="shared" si="1"/>
        <v>(Info)</v>
      </c>
      <c r="H41" s="34" t="s">
        <v>98</v>
      </c>
      <c r="I41" s="35" t="s">
        <v>30</v>
      </c>
      <c r="J41" s="35"/>
      <c r="K41" s="35">
        <v>1</v>
      </c>
      <c r="L41" s="36"/>
      <c r="N41" s="92">
        <f>IF(K41=0,0,SUMIF(K$7:K41,1)+SUMPRODUCT((K$61:K$72=1)*(G$61:G$72='Risk assessment'!H$5)))</f>
        <v>33</v>
      </c>
    </row>
    <row r="42" spans="1:14" ht="19.2" customHeight="1" x14ac:dyDescent="0.25">
      <c r="A42" s="150"/>
      <c r="B42" s="53" t="s">
        <v>99</v>
      </c>
      <c r="C42" s="33"/>
      <c r="D42" s="33"/>
      <c r="E42" s="33" t="s">
        <v>30</v>
      </c>
      <c r="F42" s="33"/>
      <c r="G42" s="100" t="str">
        <f t="shared" si="1"/>
        <v>(Info)</v>
      </c>
      <c r="H42" s="34" t="s">
        <v>100</v>
      </c>
      <c r="I42" s="35" t="s">
        <v>30</v>
      </c>
      <c r="J42" s="35"/>
      <c r="K42" s="35">
        <v>1</v>
      </c>
      <c r="L42" s="36"/>
      <c r="N42" s="92">
        <f>IF(K42=0,0,SUMIF(K$7:K42,1)+SUMPRODUCT((K$61:K$72=1)*(G$61:G$72='Risk assessment'!H$5)))</f>
        <v>34</v>
      </c>
    </row>
    <row r="43" spans="1:14" ht="19.2" customHeight="1" x14ac:dyDescent="0.25">
      <c r="A43" s="150"/>
      <c r="B43" s="53" t="s">
        <v>216</v>
      </c>
      <c r="C43" s="33"/>
      <c r="D43" s="33" t="s">
        <v>30</v>
      </c>
      <c r="E43" s="33" t="s">
        <v>30</v>
      </c>
      <c r="F43" s="33" t="s">
        <v>30</v>
      </c>
      <c r="G43" s="100" t="str">
        <f t="shared" si="1"/>
        <v>(Info)</v>
      </c>
      <c r="H43" s="34" t="s">
        <v>218</v>
      </c>
      <c r="I43" s="35" t="s">
        <v>30</v>
      </c>
      <c r="J43" s="35" t="s">
        <v>30</v>
      </c>
      <c r="K43" s="35">
        <v>1</v>
      </c>
      <c r="L43" s="36"/>
      <c r="N43" s="92">
        <f>IF(K43=0,0,SUMIF(K$7:K43,1)+SUMPRODUCT((K$61:K$72=1)*(G$61:G$72='Risk assessment'!H$5)))</f>
        <v>35</v>
      </c>
    </row>
    <row r="44" spans="1:14" ht="19.2" customHeight="1" x14ac:dyDescent="0.25">
      <c r="A44" s="151" t="s">
        <v>101</v>
      </c>
      <c r="B44" s="54" t="s">
        <v>102</v>
      </c>
      <c r="C44" s="33"/>
      <c r="D44" s="33" t="s">
        <v>30</v>
      </c>
      <c r="E44" s="33"/>
      <c r="F44" s="33"/>
      <c r="G44" s="100" t="str">
        <f t="shared" si="1"/>
        <v>(Info)</v>
      </c>
      <c r="H44" s="34" t="s">
        <v>103</v>
      </c>
      <c r="I44" s="35" t="s">
        <v>30</v>
      </c>
      <c r="J44" s="35" t="s">
        <v>30</v>
      </c>
      <c r="K44" s="35">
        <v>1</v>
      </c>
      <c r="L44" s="36"/>
      <c r="N44" s="92">
        <f>IF(K44=0,0,SUMIF(K$7:K44,1)+SUMPRODUCT((K$61:K$72=1)*(G$61:G$72='Risk assessment'!H$5))+SUMPRODUCT((K$61:K$72=1)*(G$61:G$72='Risk assessment'!H$6)))</f>
        <v>37</v>
      </c>
    </row>
    <row r="45" spans="1:14" ht="19.2" customHeight="1" x14ac:dyDescent="0.25">
      <c r="A45" s="151"/>
      <c r="B45" s="54" t="s">
        <v>104</v>
      </c>
      <c r="C45" s="33"/>
      <c r="D45" s="33" t="s">
        <v>30</v>
      </c>
      <c r="E45" s="33"/>
      <c r="F45" s="33"/>
      <c r="G45" s="100" t="str">
        <f t="shared" si="1"/>
        <v>(Info)</v>
      </c>
      <c r="H45" s="34" t="s">
        <v>105</v>
      </c>
      <c r="I45" s="35" t="s">
        <v>30</v>
      </c>
      <c r="J45" s="35" t="s">
        <v>30</v>
      </c>
      <c r="K45" s="35">
        <v>1</v>
      </c>
      <c r="L45" s="36"/>
      <c r="N45" s="92">
        <f>IF(K45=0,0,SUMIF(K$7:K45,1)+SUMPRODUCT((K$61:K$72=1)*(G$61:G$72='Risk assessment'!H$5))+SUMPRODUCT((K$61:K$72=1)*(G$61:G$72='Risk assessment'!H$6)))</f>
        <v>38</v>
      </c>
    </row>
    <row r="46" spans="1:14" ht="19.2" customHeight="1" x14ac:dyDescent="0.25">
      <c r="A46" s="151"/>
      <c r="B46" s="54" t="s">
        <v>106</v>
      </c>
      <c r="C46" s="33"/>
      <c r="D46" s="33" t="s">
        <v>30</v>
      </c>
      <c r="E46" s="33"/>
      <c r="F46" s="33"/>
      <c r="G46" s="100" t="str">
        <f t="shared" si="1"/>
        <v>(Info)</v>
      </c>
      <c r="H46" s="34" t="s">
        <v>107</v>
      </c>
      <c r="I46" s="35" t="s">
        <v>30</v>
      </c>
      <c r="J46" s="35"/>
      <c r="K46" s="35">
        <v>1</v>
      </c>
      <c r="L46" s="36"/>
      <c r="N46" s="92">
        <f>IF(K46=0,0,SUMIF(K$7:K46,1)+SUMPRODUCT((K$61:K$72=1)*(G$61:G$72='Risk assessment'!H$5))+SUMPRODUCT((K$61:K$72=1)*(G$61:G$72='Risk assessment'!H$6)))</f>
        <v>39</v>
      </c>
    </row>
    <row r="47" spans="1:14" ht="19.2" customHeight="1" x14ac:dyDescent="0.25">
      <c r="A47" s="151"/>
      <c r="B47" s="54" t="s">
        <v>108</v>
      </c>
      <c r="C47" s="33"/>
      <c r="D47" s="33" t="s">
        <v>30</v>
      </c>
      <c r="E47" s="33"/>
      <c r="F47" s="33"/>
      <c r="G47" s="100" t="str">
        <f t="shared" si="1"/>
        <v>(Info)</v>
      </c>
      <c r="H47" s="34" t="s">
        <v>109</v>
      </c>
      <c r="I47" s="35" t="s">
        <v>30</v>
      </c>
      <c r="J47" s="35"/>
      <c r="K47" s="35">
        <v>1</v>
      </c>
      <c r="L47" s="36"/>
      <c r="N47" s="92">
        <f>IF(K47=0,0,SUMIF(K$7:K47,1)+SUMPRODUCT((K$61:K$72=1)*(G$61:G$72='Risk assessment'!H$5))+SUMPRODUCT((K$61:K$72=1)*(G$61:G$72='Risk assessment'!H$6)))</f>
        <v>40</v>
      </c>
    </row>
    <row r="48" spans="1:14" ht="19.2" customHeight="1" x14ac:dyDescent="0.25">
      <c r="A48" s="151"/>
      <c r="B48" s="54" t="s">
        <v>215</v>
      </c>
      <c r="C48" s="33"/>
      <c r="D48" s="33" t="s">
        <v>30</v>
      </c>
      <c r="E48" s="33"/>
      <c r="F48" s="33"/>
      <c r="G48" s="100" t="str">
        <f t="shared" si="1"/>
        <v>(Info)</v>
      </c>
      <c r="H48" s="34" t="s">
        <v>217</v>
      </c>
      <c r="I48" s="35" t="s">
        <v>30</v>
      </c>
      <c r="J48" s="35" t="s">
        <v>30</v>
      </c>
      <c r="K48" s="35">
        <v>1</v>
      </c>
      <c r="L48" s="36"/>
      <c r="N48" s="92">
        <f>IF(K48=0,0,SUMIF(K$7:K48,1)+SUMPRODUCT((K$61:K$72=1)*(G$61:G$72='Risk assessment'!H$5))+SUMPRODUCT((K$61:K$72=1)*(G$61:G$72='Risk assessment'!H$6)))</f>
        <v>41</v>
      </c>
    </row>
    <row r="49" spans="1:14" ht="19.2" customHeight="1" x14ac:dyDescent="0.25">
      <c r="A49" s="151"/>
      <c r="B49" s="54" t="s">
        <v>110</v>
      </c>
      <c r="C49" s="33"/>
      <c r="D49" s="33" t="s">
        <v>30</v>
      </c>
      <c r="E49" s="33" t="s">
        <v>30</v>
      </c>
      <c r="F49" s="33"/>
      <c r="G49" s="100" t="str">
        <f t="shared" si="1"/>
        <v>(Info)</v>
      </c>
      <c r="H49" s="34" t="s">
        <v>111</v>
      </c>
      <c r="I49" s="35" t="s">
        <v>30</v>
      </c>
      <c r="J49" s="35"/>
      <c r="K49" s="35">
        <v>1</v>
      </c>
      <c r="L49" s="36"/>
      <c r="N49" s="92">
        <f>IF(K49=0,0,SUMIF(K$7:K49,1)+SUMPRODUCT((K$61:K$72=1)*(G$61:G$72='Risk assessment'!H$5))+SUMPRODUCT((K$61:K$72=1)*(G$61:G$72='Risk assessment'!H$6)))</f>
        <v>42</v>
      </c>
    </row>
    <row r="50" spans="1:14" ht="19.2" customHeight="1" x14ac:dyDescent="0.25">
      <c r="A50" s="151"/>
      <c r="B50" s="54" t="s">
        <v>112</v>
      </c>
      <c r="C50" s="33"/>
      <c r="D50" s="33" t="s">
        <v>30</v>
      </c>
      <c r="E50" s="33"/>
      <c r="F50" s="33"/>
      <c r="G50" s="100" t="str">
        <f t="shared" si="1"/>
        <v>(Info)</v>
      </c>
      <c r="H50" s="34" t="s">
        <v>113</v>
      </c>
      <c r="I50" s="35" t="s">
        <v>30</v>
      </c>
      <c r="J50" s="35"/>
      <c r="K50" s="35">
        <v>1</v>
      </c>
      <c r="L50" s="36"/>
      <c r="N50" s="92">
        <f>IF(K50=0,0,SUMIF(K$7:K50,1)+SUMPRODUCT((K$61:K$72=1)*(G$61:G$72='Risk assessment'!H$5))+SUMPRODUCT((K$61:K$72=1)*(G$61:G$72='Risk assessment'!H$6)))</f>
        <v>43</v>
      </c>
    </row>
    <row r="51" spans="1:14" ht="19.2" customHeight="1" x14ac:dyDescent="0.25">
      <c r="A51" s="151"/>
      <c r="B51" s="54" t="s">
        <v>114</v>
      </c>
      <c r="C51" s="33"/>
      <c r="D51" s="33" t="s">
        <v>30</v>
      </c>
      <c r="E51" s="33" t="s">
        <v>30</v>
      </c>
      <c r="F51" s="33"/>
      <c r="G51" s="100" t="str">
        <f t="shared" si="1"/>
        <v>(Info)</v>
      </c>
      <c r="H51" s="34" t="s">
        <v>115</v>
      </c>
      <c r="I51" s="35" t="s">
        <v>30</v>
      </c>
      <c r="J51" s="35" t="s">
        <v>30</v>
      </c>
      <c r="K51" s="35">
        <v>1</v>
      </c>
      <c r="L51" s="36"/>
      <c r="N51" s="92">
        <f>IF(K51=0,0,SUMIF(K$7:K51,1)+SUMPRODUCT((K$61:K$72=1)*(G$61:G$72='Risk assessment'!H$5))+SUMPRODUCT((K$61:K$72=1)*(G$61:G$72='Risk assessment'!H$6)))</f>
        <v>44</v>
      </c>
    </row>
    <row r="52" spans="1:14" ht="19.2" customHeight="1" x14ac:dyDescent="0.25">
      <c r="A52" s="151"/>
      <c r="B52" s="54" t="s">
        <v>116</v>
      </c>
      <c r="C52" s="33"/>
      <c r="D52" s="33"/>
      <c r="E52" s="33" t="s">
        <v>30</v>
      </c>
      <c r="F52" s="33"/>
      <c r="G52" s="100" t="str">
        <f t="shared" si="1"/>
        <v>(Info)</v>
      </c>
      <c r="H52" s="34" t="s">
        <v>117</v>
      </c>
      <c r="I52" s="35" t="s">
        <v>30</v>
      </c>
      <c r="J52" s="35"/>
      <c r="K52" s="35">
        <v>1</v>
      </c>
      <c r="L52" s="36"/>
      <c r="N52" s="92">
        <f>IF(K52=0,0,SUMIF(K$7:K52,1)+SUMPRODUCT((K$61:K$72=1)*(G$61:G$72='Risk assessment'!H$5))+SUMPRODUCT((K$61:K$72=1)*(G$61:G$72='Risk assessment'!H$6)))</f>
        <v>45</v>
      </c>
    </row>
    <row r="53" spans="1:14" ht="19.2" customHeight="1" x14ac:dyDescent="0.25">
      <c r="A53" s="151"/>
      <c r="B53" s="54" t="s">
        <v>118</v>
      </c>
      <c r="C53" s="33"/>
      <c r="D53" s="33" t="s">
        <v>30</v>
      </c>
      <c r="E53" s="33"/>
      <c r="F53" s="33"/>
      <c r="G53" s="100" t="str">
        <f t="shared" si="1"/>
        <v>(Info)</v>
      </c>
      <c r="H53" s="34" t="s">
        <v>119</v>
      </c>
      <c r="I53" s="35" t="s">
        <v>30</v>
      </c>
      <c r="J53" s="35"/>
      <c r="K53" s="35">
        <v>1</v>
      </c>
      <c r="L53" s="36"/>
      <c r="N53" s="92">
        <f>IF(K53=0,0,SUMIF(K$7:K53,1)+SUMPRODUCT((K$61:K$72=1)*(G$61:G$72='Risk assessment'!H$5))+SUMPRODUCT((K$61:K$72=1)*(G$61:G$72='Risk assessment'!H$6)))</f>
        <v>46</v>
      </c>
    </row>
    <row r="54" spans="1:14" ht="19.2" customHeight="1" x14ac:dyDescent="0.25">
      <c r="A54" s="151"/>
      <c r="B54" s="54" t="s">
        <v>120</v>
      </c>
      <c r="C54" s="33"/>
      <c r="D54" s="33" t="s">
        <v>30</v>
      </c>
      <c r="E54" s="33" t="s">
        <v>30</v>
      </c>
      <c r="F54" s="33" t="s">
        <v>30</v>
      </c>
      <c r="G54" s="100" t="str">
        <f t="shared" si="1"/>
        <v>(Info)</v>
      </c>
      <c r="H54" s="34" t="s">
        <v>121</v>
      </c>
      <c r="I54" s="35" t="s">
        <v>30</v>
      </c>
      <c r="J54" s="35" t="s">
        <v>30</v>
      </c>
      <c r="K54" s="35">
        <v>1</v>
      </c>
      <c r="L54" s="36"/>
      <c r="N54" s="92">
        <f>IF(K54=0,0,SUMIF(K$7:K54,1)+SUMPRODUCT((K$61:K$72=1)*(G$61:G$72='Risk assessment'!H$5))+SUMPRODUCT((K$61:K$72=1)*(G$61:G$72='Risk assessment'!H$6)))</f>
        <v>47</v>
      </c>
    </row>
    <row r="55" spans="1:14" ht="19.2" customHeight="1" x14ac:dyDescent="0.25">
      <c r="A55" s="151"/>
      <c r="B55" s="54" t="s">
        <v>122</v>
      </c>
      <c r="C55" s="33"/>
      <c r="D55" s="33" t="s">
        <v>30</v>
      </c>
      <c r="E55" s="33" t="s">
        <v>30</v>
      </c>
      <c r="F55" s="33" t="s">
        <v>30</v>
      </c>
      <c r="G55" s="100" t="str">
        <f t="shared" si="1"/>
        <v>(Info)</v>
      </c>
      <c r="H55" s="34" t="s">
        <v>123</v>
      </c>
      <c r="I55" s="35" t="s">
        <v>30</v>
      </c>
      <c r="J55" s="35" t="s">
        <v>30</v>
      </c>
      <c r="K55" s="35">
        <v>1</v>
      </c>
      <c r="L55" s="36"/>
      <c r="N55" s="92">
        <f>IF(K55=0,0,SUMIF(K$7:K55,1)+SUMPRODUCT((K$61:K$72=1)*(G$61:G$72='Risk assessment'!H$5))+SUMPRODUCT((K$61:K$72=1)*(G$61:G$72='Risk assessment'!H$6)))</f>
        <v>48</v>
      </c>
    </row>
    <row r="56" spans="1:14" ht="19.2" customHeight="1" x14ac:dyDescent="0.25">
      <c r="A56" s="151"/>
      <c r="B56" s="54" t="s">
        <v>124</v>
      </c>
      <c r="C56" s="33"/>
      <c r="D56" s="33" t="s">
        <v>30</v>
      </c>
      <c r="E56" s="33" t="s">
        <v>30</v>
      </c>
      <c r="F56" s="33"/>
      <c r="G56" s="100" t="str">
        <f t="shared" si="1"/>
        <v>(Info)</v>
      </c>
      <c r="H56" s="34" t="s">
        <v>125</v>
      </c>
      <c r="I56" s="35" t="s">
        <v>30</v>
      </c>
      <c r="J56" s="35" t="s">
        <v>30</v>
      </c>
      <c r="K56" s="35">
        <v>1</v>
      </c>
      <c r="L56" s="36"/>
      <c r="N56" s="92">
        <f>IF(K56=0,0,SUMIF(K$7:K56,1)+SUMPRODUCT((K$61:K$72=1)*(G$61:G$72='Risk assessment'!H$5))+SUMPRODUCT((K$61:K$72=1)*(G$61:G$72='Risk assessment'!H$6)))</f>
        <v>49</v>
      </c>
    </row>
    <row r="57" spans="1:14" ht="19.2" customHeight="1" x14ac:dyDescent="0.25">
      <c r="A57" s="151"/>
      <c r="B57" s="54" t="s">
        <v>126</v>
      </c>
      <c r="C57" s="33"/>
      <c r="D57" s="33" t="s">
        <v>30</v>
      </c>
      <c r="E57" s="33" t="s">
        <v>30</v>
      </c>
      <c r="F57" s="33" t="s">
        <v>30</v>
      </c>
      <c r="G57" s="100" t="str">
        <f t="shared" si="1"/>
        <v>(Info)</v>
      </c>
      <c r="H57" s="34" t="s">
        <v>127</v>
      </c>
      <c r="I57" s="35" t="s">
        <v>30</v>
      </c>
      <c r="J57" s="35" t="s">
        <v>30</v>
      </c>
      <c r="K57" s="35">
        <v>1</v>
      </c>
      <c r="L57" s="36"/>
      <c r="N57" s="92">
        <f>IF(K57=0,0,SUMIF(K$7:K57,1)+SUMPRODUCT((K$61:K$72=1)*(G$61:G$72='Risk assessment'!H$5))+SUMPRODUCT((K$61:K$72=1)*(G$61:G$72='Risk assessment'!H$6)))</f>
        <v>50</v>
      </c>
    </row>
    <row r="58" spans="1:14" ht="19.2" customHeight="1" x14ac:dyDescent="0.25">
      <c r="A58" s="151"/>
      <c r="B58" s="54" t="s">
        <v>128</v>
      </c>
      <c r="C58" s="33"/>
      <c r="D58" s="33" t="s">
        <v>30</v>
      </c>
      <c r="E58" s="33" t="s">
        <v>30</v>
      </c>
      <c r="F58" s="33"/>
      <c r="G58" s="100" t="str">
        <f t="shared" si="1"/>
        <v>(Info)</v>
      </c>
      <c r="H58" s="34" t="s">
        <v>129</v>
      </c>
      <c r="I58" s="35" t="s">
        <v>30</v>
      </c>
      <c r="J58" s="35" t="s">
        <v>30</v>
      </c>
      <c r="K58" s="35">
        <v>1</v>
      </c>
      <c r="L58" s="36"/>
      <c r="N58" s="92">
        <f>IF(K58=0,0,SUMIF(K$7:K58,1)+SUMPRODUCT((K$61:K$72=1)*(G$61:G$72='Risk assessment'!H$5))+SUMPRODUCT((K$61:K$72=1)*(G$61:G$72='Risk assessment'!H$6)))</f>
        <v>51</v>
      </c>
    </row>
    <row r="59" spans="1:14" ht="19.2" customHeight="1" x14ac:dyDescent="0.25">
      <c r="A59" s="151"/>
      <c r="B59" s="54" t="s">
        <v>219</v>
      </c>
      <c r="C59" s="33"/>
      <c r="D59" s="33" t="s">
        <v>30</v>
      </c>
      <c r="E59" s="33" t="s">
        <v>30</v>
      </c>
      <c r="F59" s="33" t="s">
        <v>30</v>
      </c>
      <c r="G59" s="100" t="str">
        <f t="shared" si="1"/>
        <v>(Info)</v>
      </c>
      <c r="H59" s="34" t="s">
        <v>222</v>
      </c>
      <c r="I59" s="35" t="s">
        <v>30</v>
      </c>
      <c r="J59" s="35" t="s">
        <v>30</v>
      </c>
      <c r="K59" s="35">
        <v>1</v>
      </c>
      <c r="L59" s="36"/>
      <c r="N59" s="92">
        <f>IF(K59=0,0,SUMIF(K$7:K59,1)+SUMPRODUCT((K$61:K$72=1)*(G$61:G$72='Risk assessment'!H$5))+SUMPRODUCT((K$61:K$72=1)*(G$61:G$72='Risk assessment'!H$6)))</f>
        <v>52</v>
      </c>
    </row>
    <row r="60" spans="1:14" ht="19.2" customHeight="1" x14ac:dyDescent="0.25">
      <c r="A60" s="151"/>
      <c r="B60" s="54" t="s">
        <v>130</v>
      </c>
      <c r="C60" s="33"/>
      <c r="D60" s="33" t="s">
        <v>30</v>
      </c>
      <c r="E60" s="33" t="s">
        <v>30</v>
      </c>
      <c r="F60" s="33" t="s">
        <v>30</v>
      </c>
      <c r="G60" s="100" t="str">
        <f t="shared" si="1"/>
        <v>(Info)</v>
      </c>
      <c r="H60" s="34" t="s">
        <v>131</v>
      </c>
      <c r="I60" s="35" t="s">
        <v>30</v>
      </c>
      <c r="J60" s="35"/>
      <c r="K60" s="35">
        <v>1</v>
      </c>
      <c r="L60" s="36"/>
      <c r="N60" s="92">
        <f>IF(K60=0,0,SUMIF(K$7:K60,1)+SUMPRODUCT((K$61:K$72=1)*(G$61:G$72='Risk assessment'!H$5))+SUMPRODUCT((K$61:K$72=1)*(G$61:G$72='Risk assessment'!H$6)))</f>
        <v>53</v>
      </c>
    </row>
    <row r="61" spans="1:14" ht="19.2" customHeight="1" x14ac:dyDescent="0.25">
      <c r="A61" s="152" t="s">
        <v>132</v>
      </c>
      <c r="B61" s="55" t="s">
        <v>133</v>
      </c>
      <c r="C61" s="33"/>
      <c r="D61" s="33" t="s">
        <v>30</v>
      </c>
      <c r="E61" s="33"/>
      <c r="F61" s="33"/>
      <c r="G61" s="36" t="s">
        <v>193</v>
      </c>
      <c r="H61" s="34" t="s">
        <v>180</v>
      </c>
      <c r="I61" s="35" t="s">
        <v>30</v>
      </c>
      <c r="J61" s="35" t="s">
        <v>30</v>
      </c>
      <c r="K61" s="35">
        <v>1</v>
      </c>
      <c r="L61" s="36"/>
      <c r="N61" s="92">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14</v>
      </c>
    </row>
    <row r="62" spans="1:14" ht="19.2" customHeight="1" x14ac:dyDescent="0.25">
      <c r="A62" s="152"/>
      <c r="B62" s="55" t="s">
        <v>135</v>
      </c>
      <c r="C62" s="33"/>
      <c r="D62" s="33" t="s">
        <v>30</v>
      </c>
      <c r="E62" s="33"/>
      <c r="F62" s="33"/>
      <c r="G62" s="36" t="s">
        <v>181</v>
      </c>
      <c r="H62" s="34" t="s">
        <v>196</v>
      </c>
      <c r="I62" s="35" t="s">
        <v>30</v>
      </c>
      <c r="J62" s="35" t="s">
        <v>30</v>
      </c>
      <c r="K62" s="35">
        <v>1</v>
      </c>
      <c r="L62" s="36"/>
      <c r="N62" s="92">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54</v>
      </c>
    </row>
    <row r="63" spans="1:14" ht="19.2" customHeight="1" x14ac:dyDescent="0.25">
      <c r="A63" s="152"/>
      <c r="B63" s="55" t="s">
        <v>136</v>
      </c>
      <c r="C63" s="33"/>
      <c r="D63" s="33" t="s">
        <v>30</v>
      </c>
      <c r="E63" s="33"/>
      <c r="F63" s="33"/>
      <c r="G63" s="36" t="s">
        <v>62</v>
      </c>
      <c r="H63" s="34" t="s">
        <v>204</v>
      </c>
      <c r="I63" s="35" t="s">
        <v>30</v>
      </c>
      <c r="J63" s="35"/>
      <c r="K63" s="35">
        <v>1</v>
      </c>
      <c r="L63" s="36"/>
      <c r="N63" s="92">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36</v>
      </c>
    </row>
    <row r="64" spans="1:14" ht="19.2" customHeight="1" x14ac:dyDescent="0.25">
      <c r="A64" s="152"/>
      <c r="B64" s="55" t="s">
        <v>137</v>
      </c>
      <c r="C64" s="33"/>
      <c r="D64" s="33" t="s">
        <v>30</v>
      </c>
      <c r="E64" s="33"/>
      <c r="F64" s="33"/>
      <c r="G64" s="36" t="s">
        <v>132</v>
      </c>
      <c r="H64" s="34" t="s">
        <v>207</v>
      </c>
      <c r="I64" s="35" t="s">
        <v>30</v>
      </c>
      <c r="J64" s="35"/>
      <c r="K64" s="35">
        <v>0</v>
      </c>
      <c r="L64" s="36"/>
      <c r="N64" s="92">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52"/>
      <c r="B65" s="55" t="s">
        <v>138</v>
      </c>
      <c r="C65" s="33"/>
      <c r="D65" s="33" t="s">
        <v>30</v>
      </c>
      <c r="E65" s="33"/>
      <c r="F65" s="33"/>
      <c r="G65" s="36"/>
      <c r="H65" s="34" t="s">
        <v>208</v>
      </c>
      <c r="I65" s="35" t="s">
        <v>30</v>
      </c>
      <c r="J65" s="35" t="s">
        <v>30</v>
      </c>
      <c r="K65" s="35">
        <v>0</v>
      </c>
      <c r="L65" s="36"/>
      <c r="N65" s="92">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52"/>
      <c r="B66" s="55" t="s">
        <v>139</v>
      </c>
      <c r="C66" s="33"/>
      <c r="D66" s="33" t="s">
        <v>30</v>
      </c>
      <c r="E66" s="33" t="s">
        <v>30</v>
      </c>
      <c r="F66" s="33"/>
      <c r="G66" s="36"/>
      <c r="H66" s="34" t="s">
        <v>134</v>
      </c>
      <c r="I66" s="35" t="s">
        <v>30</v>
      </c>
      <c r="J66" s="35"/>
      <c r="K66" s="35">
        <v>0</v>
      </c>
      <c r="L66" s="36"/>
      <c r="N66" s="92">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52"/>
      <c r="B67" s="55" t="s">
        <v>140</v>
      </c>
      <c r="C67" s="33"/>
      <c r="D67" s="33" t="s">
        <v>30</v>
      </c>
      <c r="E67" s="33"/>
      <c r="F67" s="33"/>
      <c r="G67" s="36"/>
      <c r="H67" s="34" t="s">
        <v>209</v>
      </c>
      <c r="I67" s="35" t="s">
        <v>30</v>
      </c>
      <c r="J67" s="35"/>
      <c r="K67" s="35">
        <v>0</v>
      </c>
      <c r="L67" s="36"/>
      <c r="N67" s="92">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52"/>
      <c r="B68" s="55" t="s">
        <v>141</v>
      </c>
      <c r="C68" s="33"/>
      <c r="D68" s="33" t="s">
        <v>30</v>
      </c>
      <c r="E68" s="33" t="s">
        <v>30</v>
      </c>
      <c r="F68" s="33"/>
      <c r="G68" s="36"/>
      <c r="H68" s="34" t="s">
        <v>134</v>
      </c>
      <c r="I68" s="35" t="s">
        <v>30</v>
      </c>
      <c r="J68" s="35" t="s">
        <v>30</v>
      </c>
      <c r="K68" s="35">
        <v>0</v>
      </c>
      <c r="L68" s="36"/>
      <c r="N68" s="92">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52"/>
      <c r="B69" s="55" t="s">
        <v>142</v>
      </c>
      <c r="C69" s="33"/>
      <c r="D69" s="33"/>
      <c r="E69" s="33" t="s">
        <v>30</v>
      </c>
      <c r="F69" s="33"/>
      <c r="G69" s="36"/>
      <c r="H69" s="34" t="s">
        <v>134</v>
      </c>
      <c r="I69" s="35" t="s">
        <v>30</v>
      </c>
      <c r="J69" s="35"/>
      <c r="K69" s="35">
        <v>0</v>
      </c>
      <c r="L69" s="36"/>
      <c r="N69" s="92">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52"/>
      <c r="B70" s="55" t="s">
        <v>143</v>
      </c>
      <c r="C70" s="33"/>
      <c r="D70" s="33"/>
      <c r="E70" s="33"/>
      <c r="F70" s="33"/>
      <c r="G70" s="36"/>
      <c r="H70" s="34" t="s">
        <v>214</v>
      </c>
      <c r="I70" s="35"/>
      <c r="J70" s="35"/>
      <c r="K70" s="35">
        <v>0</v>
      </c>
      <c r="L70" s="36"/>
      <c r="N70" s="92">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52"/>
      <c r="B71" s="55" t="s">
        <v>144</v>
      </c>
      <c r="C71" s="33"/>
      <c r="D71" s="33" t="s">
        <v>30</v>
      </c>
      <c r="E71" s="33"/>
      <c r="F71" s="33"/>
      <c r="G71" s="36"/>
      <c r="H71" s="34" t="s">
        <v>134</v>
      </c>
      <c r="I71" s="35" t="s">
        <v>30</v>
      </c>
      <c r="J71" s="35"/>
      <c r="K71" s="35">
        <v>0</v>
      </c>
      <c r="L71" s="36"/>
      <c r="N71" s="92">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52"/>
      <c r="B72" s="55" t="s">
        <v>145</v>
      </c>
      <c r="C72" s="33"/>
      <c r="D72" s="33" t="s">
        <v>30</v>
      </c>
      <c r="E72" s="33"/>
      <c r="F72" s="33"/>
      <c r="G72" s="36"/>
      <c r="H72" s="34" t="s">
        <v>134</v>
      </c>
      <c r="I72" s="35" t="s">
        <v>30</v>
      </c>
      <c r="J72" s="35"/>
      <c r="K72" s="35">
        <v>0</v>
      </c>
      <c r="L72" s="36"/>
      <c r="N72" s="92">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2"/>
      <c r="G73" s="97"/>
    </row>
    <row r="74" spans="1:14" s="19" customFormat="1" ht="25.8" customHeight="1" x14ac:dyDescent="0.25">
      <c r="A74" s="153"/>
      <c r="B74" s="153"/>
      <c r="C74" s="153"/>
      <c r="D74" s="153"/>
      <c r="E74" s="153"/>
      <c r="F74" s="153"/>
      <c r="G74" s="91"/>
      <c r="H74" s="147"/>
      <c r="I74" s="147"/>
      <c r="J74" s="147"/>
      <c r="K74" s="147"/>
      <c r="L74" s="147"/>
      <c r="N74" s="95"/>
    </row>
    <row r="75" spans="1:14" s="19" customFormat="1" ht="13.8" customHeight="1" x14ac:dyDescent="0.25">
      <c r="A75" s="153"/>
      <c r="B75" s="153"/>
      <c r="C75" s="153"/>
      <c r="D75" s="153"/>
      <c r="E75" s="153"/>
      <c r="F75" s="153"/>
      <c r="G75" s="154" t="s">
        <v>203</v>
      </c>
      <c r="H75" s="155"/>
      <c r="I75" s="147"/>
      <c r="J75" s="147"/>
      <c r="K75" s="147"/>
      <c r="L75" s="147"/>
      <c r="N75" s="95"/>
    </row>
    <row r="76" spans="1:14" s="19" customFormat="1" x14ac:dyDescent="0.25">
      <c r="A76" s="41"/>
      <c r="B76" s="41"/>
      <c r="C76" s="41"/>
      <c r="D76" s="41"/>
      <c r="E76" s="41"/>
      <c r="F76" s="41"/>
      <c r="G76" s="154"/>
      <c r="H76" s="155"/>
      <c r="I76" s="41"/>
      <c r="J76" s="41"/>
      <c r="K76" s="41"/>
      <c r="L76" s="41"/>
      <c r="N76" s="95"/>
    </row>
    <row r="77" spans="1:14" s="19" customFormat="1" ht="19.2" x14ac:dyDescent="0.35">
      <c r="A77" s="42"/>
      <c r="B77" s="43"/>
      <c r="C77" s="43"/>
      <c r="D77" s="43"/>
      <c r="E77" s="43"/>
      <c r="F77" s="43"/>
      <c r="G77" s="43"/>
      <c r="H77" s="44"/>
      <c r="I77" s="41"/>
      <c r="J77" s="41"/>
      <c r="K77" s="41"/>
      <c r="L77" s="41"/>
      <c r="N77" s="95"/>
    </row>
    <row r="78" spans="1:14" s="19" customFormat="1" ht="14.4" x14ac:dyDescent="0.3">
      <c r="A78" s="44"/>
      <c r="B78" s="43"/>
      <c r="C78" s="43"/>
      <c r="D78" s="43"/>
      <c r="E78" s="43"/>
      <c r="F78" s="43"/>
      <c r="G78" s="43"/>
      <c r="H78" s="44"/>
      <c r="I78" s="41"/>
      <c r="J78" s="41"/>
      <c r="K78" s="41"/>
      <c r="L78" s="41"/>
      <c r="N78" s="95"/>
    </row>
    <row r="79" spans="1:14" s="19" customFormat="1" ht="14.4" x14ac:dyDescent="0.3">
      <c r="A79" s="44"/>
      <c r="B79" s="43"/>
      <c r="C79" s="43"/>
      <c r="D79" s="43"/>
      <c r="E79" s="43"/>
      <c r="F79" s="43"/>
      <c r="G79" s="43"/>
      <c r="H79" s="44"/>
      <c r="I79" s="41"/>
      <c r="J79" s="41"/>
      <c r="K79" s="41"/>
      <c r="L79" s="41"/>
      <c r="N79" s="95"/>
    </row>
    <row r="80" spans="1:14" s="19" customFormat="1" ht="14.4" x14ac:dyDescent="0.3">
      <c r="A80" s="41"/>
      <c r="B80" s="43"/>
      <c r="C80" s="43"/>
      <c r="D80" s="43"/>
      <c r="E80" s="43"/>
      <c r="F80" s="43"/>
      <c r="G80" s="43"/>
      <c r="H80" s="41"/>
      <c r="I80" s="41"/>
      <c r="J80" s="41"/>
      <c r="K80" s="41"/>
      <c r="L80" s="41"/>
      <c r="N80" s="95"/>
    </row>
    <row r="81" spans="2:7" ht="14.4" x14ac:dyDescent="0.3">
      <c r="B81" s="43"/>
      <c r="C81" s="43"/>
      <c r="D81" s="43"/>
      <c r="E81" s="43"/>
      <c r="F81" s="43"/>
      <c r="G81" s="43"/>
    </row>
    <row r="82" spans="2:7" ht="14.4" x14ac:dyDescent="0.3">
      <c r="B82" s="43"/>
      <c r="C82" s="43"/>
      <c r="D82" s="43"/>
      <c r="E82" s="43"/>
      <c r="F82" s="43"/>
      <c r="G82" s="43"/>
    </row>
    <row r="83" spans="2:7" ht="14.4" x14ac:dyDescent="0.3">
      <c r="B83" s="43"/>
      <c r="C83" s="43"/>
      <c r="D83" s="43"/>
      <c r="E83" s="43"/>
      <c r="F83" s="43"/>
      <c r="G83" s="43"/>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0"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topLeftCell="B10" zoomScaleNormal="100" workbookViewId="0">
      <selection activeCell="B5" sqref="B5:H7"/>
    </sheetView>
  </sheetViews>
  <sheetFormatPr baseColWidth="10" defaultRowHeight="13.8" x14ac:dyDescent="0.25"/>
  <cols>
    <col min="2" max="2" width="13.19921875" customWidth="1"/>
    <col min="3" max="3" width="15.8984375" customWidth="1"/>
    <col min="4" max="4" width="20" customWidth="1"/>
    <col min="5" max="5" width="10.8984375" customWidth="1"/>
    <col min="6" max="6" width="13.5" customWidth="1"/>
    <col min="7" max="7" width="19.3984375" customWidth="1"/>
    <col min="8" max="8" width="19.296875" customWidth="1"/>
    <col min="9" max="9" width="25.5" customWidth="1"/>
    <col min="10" max="10" width="6.09765625" customWidth="1"/>
    <col min="11" max="16" width="3" customWidth="1"/>
    <col min="17" max="21" width="2.59765625" customWidth="1"/>
  </cols>
  <sheetData>
    <row r="1" spans="2:22" s="9" customFormat="1" x14ac:dyDescent="0.25">
      <c r="B1" s="47"/>
      <c r="C1" s="56"/>
      <c r="D1" s="56"/>
      <c r="F1" s="47"/>
      <c r="G1" s="61"/>
      <c r="H1" s="61"/>
    </row>
    <row r="2" spans="2:22" s="9" customFormat="1" x14ac:dyDescent="0.25">
      <c r="B2" s="158" t="s">
        <v>192</v>
      </c>
      <c r="C2" s="159"/>
      <c r="D2" s="159"/>
      <c r="E2" s="159"/>
      <c r="F2" s="159"/>
      <c r="G2" s="159"/>
      <c r="H2" s="160"/>
    </row>
    <row r="3" spans="2:22" s="9" customFormat="1" x14ac:dyDescent="0.25">
      <c r="B3" s="161"/>
      <c r="C3" s="162"/>
      <c r="D3" s="162"/>
      <c r="E3" s="162"/>
      <c r="F3" s="162"/>
      <c r="G3" s="162"/>
      <c r="H3" s="163"/>
      <c r="V3" s="45" t="s">
        <v>229</v>
      </c>
    </row>
    <row r="4" spans="2:22" s="9" customFormat="1" ht="41.4" customHeight="1" x14ac:dyDescent="0.25">
      <c r="B4" s="164" t="s">
        <v>201</v>
      </c>
      <c r="C4" s="165"/>
      <c r="D4" s="165"/>
      <c r="E4" s="165"/>
      <c r="F4" s="165"/>
      <c r="G4" s="165"/>
      <c r="H4" s="166"/>
      <c r="K4" s="183" t="s">
        <v>231</v>
      </c>
      <c r="L4" s="184"/>
      <c r="M4" s="184"/>
      <c r="N4" s="184"/>
      <c r="O4" s="184"/>
      <c r="P4" s="184"/>
      <c r="Q4" s="184"/>
      <c r="R4" s="184"/>
      <c r="S4" s="184"/>
      <c r="T4" s="184"/>
      <c r="U4" s="184"/>
      <c r="V4" s="45" t="s">
        <v>230</v>
      </c>
    </row>
    <row r="5" spans="2:22" s="9" customFormat="1" ht="71.400000000000006" customHeight="1" x14ac:dyDescent="0.25">
      <c r="B5" s="174" t="s">
        <v>198</v>
      </c>
      <c r="C5" s="175"/>
      <c r="D5" s="175"/>
      <c r="E5" s="175"/>
      <c r="F5" s="175"/>
      <c r="G5" s="175"/>
      <c r="H5" s="176"/>
      <c r="K5" s="185"/>
      <c r="L5" s="186"/>
      <c r="M5" s="186"/>
      <c r="N5" s="186"/>
      <c r="O5" s="186"/>
      <c r="P5" s="186"/>
      <c r="Q5" s="186"/>
      <c r="R5" s="186"/>
      <c r="S5" s="186"/>
      <c r="T5" s="186"/>
      <c r="U5" s="186"/>
    </row>
    <row r="6" spans="2:22" s="9" customFormat="1" ht="18.600000000000001" customHeight="1" x14ac:dyDescent="0.25">
      <c r="B6" s="177"/>
      <c r="C6" s="178"/>
      <c r="D6" s="178"/>
      <c r="E6" s="178"/>
      <c r="F6" s="178"/>
      <c r="G6" s="178"/>
      <c r="H6" s="179"/>
      <c r="K6" s="191" t="s">
        <v>233</v>
      </c>
      <c r="L6" s="192"/>
      <c r="M6" s="192"/>
      <c r="N6" s="192"/>
      <c r="O6" s="192"/>
      <c r="P6" s="192"/>
      <c r="Q6" s="192"/>
      <c r="R6" s="192"/>
      <c r="S6" s="192"/>
      <c r="T6" s="192"/>
      <c r="U6" s="193"/>
    </row>
    <row r="7" spans="2:22" s="9" customFormat="1" ht="17.399999999999999" customHeight="1" x14ac:dyDescent="0.25">
      <c r="B7" s="180"/>
      <c r="C7" s="181"/>
      <c r="D7" s="181"/>
      <c r="E7" s="181"/>
      <c r="F7" s="181"/>
      <c r="G7" s="181"/>
      <c r="H7" s="182"/>
      <c r="K7" s="187" t="s">
        <v>232</v>
      </c>
      <c r="L7" s="188"/>
      <c r="M7" s="188"/>
      <c r="N7" s="188"/>
      <c r="O7" s="188"/>
      <c r="P7" s="189" t="s">
        <v>229</v>
      </c>
      <c r="Q7" s="189"/>
      <c r="R7" s="189"/>
      <c r="S7" s="189"/>
      <c r="T7" s="189"/>
      <c r="U7" s="190"/>
    </row>
    <row r="8" spans="2:22" s="9" customFormat="1" x14ac:dyDescent="0.25">
      <c r="B8" s="119"/>
      <c r="C8" s="119"/>
      <c r="H8" s="39"/>
    </row>
    <row r="9" spans="2:22" s="9" customFormat="1" x14ac:dyDescent="0.25">
      <c r="C9" s="135"/>
      <c r="H9" s="39"/>
    </row>
    <row r="10" spans="2:22" x14ac:dyDescent="0.25">
      <c r="B10" s="196" t="s">
        <v>189</v>
      </c>
      <c r="C10" s="196"/>
      <c r="D10" s="196"/>
      <c r="F10" s="196" t="s">
        <v>190</v>
      </c>
      <c r="G10" s="196"/>
      <c r="H10" s="196"/>
      <c r="K10" s="191" t="s">
        <v>8</v>
      </c>
      <c r="L10" s="192"/>
      <c r="M10" s="192"/>
      <c r="N10" s="192"/>
      <c r="O10" s="192"/>
      <c r="P10" s="192"/>
      <c r="Q10" s="192"/>
      <c r="R10" s="192"/>
      <c r="S10" s="192"/>
      <c r="T10" s="192"/>
      <c r="U10" s="193"/>
    </row>
    <row r="11" spans="2:22" x14ac:dyDescent="0.25">
      <c r="B11" s="194" t="s">
        <v>183</v>
      </c>
      <c r="C11" s="195"/>
      <c r="D11" s="59">
        <v>10</v>
      </c>
      <c r="F11" s="194" t="s">
        <v>191</v>
      </c>
      <c r="G11" s="195"/>
      <c r="H11" s="59">
        <v>10</v>
      </c>
      <c r="K11" s="127" t="s">
        <v>11</v>
      </c>
      <c r="L11" s="123"/>
      <c r="M11" s="123"/>
      <c r="N11" s="123"/>
      <c r="O11" s="124"/>
      <c r="P11" s="125">
        <v>5</v>
      </c>
      <c r="Q11" s="126"/>
      <c r="R11" s="126"/>
      <c r="S11" s="126"/>
      <c r="T11" s="126"/>
      <c r="U11" s="131"/>
    </row>
    <row r="12" spans="2:22" s="9" customFormat="1" x14ac:dyDescent="0.25">
      <c r="B12" s="167" t="s">
        <v>185</v>
      </c>
      <c r="C12" s="167"/>
      <c r="D12" s="59">
        <v>10</v>
      </c>
      <c r="F12" s="167" t="s">
        <v>185</v>
      </c>
      <c r="G12" s="167"/>
      <c r="H12" s="59">
        <v>10</v>
      </c>
      <c r="K12" s="128" t="s">
        <v>13</v>
      </c>
      <c r="L12" s="129"/>
      <c r="M12" s="129"/>
      <c r="N12" s="129"/>
      <c r="O12" s="130"/>
      <c r="P12" s="132">
        <v>8</v>
      </c>
      <c r="Q12" s="133"/>
      <c r="R12" s="133"/>
      <c r="S12" s="133"/>
      <c r="T12" s="133"/>
      <c r="U12" s="134"/>
    </row>
    <row r="13" spans="2:22" x14ac:dyDescent="0.25">
      <c r="B13" s="167" t="s">
        <v>184</v>
      </c>
      <c r="C13" s="167"/>
      <c r="D13" s="60">
        <v>1000</v>
      </c>
      <c r="F13" s="167" t="s">
        <v>184</v>
      </c>
      <c r="G13" s="167"/>
      <c r="H13" s="63">
        <v>1E-4</v>
      </c>
      <c r="J13" s="9"/>
      <c r="K13" s="9"/>
      <c r="L13" t="s">
        <v>227</v>
      </c>
    </row>
    <row r="14" spans="2:22" s="9" customFormat="1" x14ac:dyDescent="0.25">
      <c r="B14" s="167" t="s">
        <v>186</v>
      </c>
      <c r="C14" s="167"/>
      <c r="D14" s="58">
        <f>D13*D12^(D11-1)</f>
        <v>1000000000000</v>
      </c>
      <c r="F14" s="167" t="s">
        <v>186</v>
      </c>
      <c r="G14" s="167"/>
      <c r="H14" s="64">
        <f>H13*H12^(H11-1)</f>
        <v>100000</v>
      </c>
      <c r="L14" s="121">
        <v>1</v>
      </c>
      <c r="M14" s="121">
        <f>IFERROR(IF(L14&lt;$D$11,L14+1,""),"")</f>
        <v>2</v>
      </c>
      <c r="N14" s="121">
        <f t="shared" ref="N14:U14" si="0">IFERROR(IF(M14&lt;$D$11,M14+1,""),"")</f>
        <v>3</v>
      </c>
      <c r="O14" s="121">
        <f t="shared" si="0"/>
        <v>4</v>
      </c>
      <c r="P14" s="121">
        <f t="shared" si="0"/>
        <v>5</v>
      </c>
      <c r="Q14" s="121">
        <f t="shared" si="0"/>
        <v>6</v>
      </c>
      <c r="R14" s="121">
        <f t="shared" si="0"/>
        <v>7</v>
      </c>
      <c r="S14" s="121">
        <f t="shared" si="0"/>
        <v>8</v>
      </c>
      <c r="T14" s="121">
        <f t="shared" si="0"/>
        <v>9</v>
      </c>
      <c r="U14" s="121">
        <f t="shared" si="0"/>
        <v>10</v>
      </c>
    </row>
    <row r="15" spans="2:22" x14ac:dyDescent="0.25">
      <c r="B15" s="39"/>
      <c r="C15" s="39"/>
      <c r="F15" s="39"/>
      <c r="G15" s="39"/>
      <c r="H15" s="9"/>
      <c r="J15" s="173" t="s">
        <v>24</v>
      </c>
      <c r="K15" s="121">
        <v>1</v>
      </c>
      <c r="L15" s="122">
        <f t="shared" ref="L15:U15" si="1">IF((L$14&lt;&gt;"")*($K15&lt;&gt;"")=1,L$14+$K15,"")</f>
        <v>2</v>
      </c>
      <c r="M15" s="122">
        <f t="shared" si="1"/>
        <v>3</v>
      </c>
      <c r="N15" s="122">
        <f t="shared" si="1"/>
        <v>4</v>
      </c>
      <c r="O15" s="122">
        <f t="shared" si="1"/>
        <v>5</v>
      </c>
      <c r="P15" s="122">
        <f t="shared" si="1"/>
        <v>6</v>
      </c>
      <c r="Q15" s="122">
        <f t="shared" si="1"/>
        <v>7</v>
      </c>
      <c r="R15" s="122">
        <f t="shared" si="1"/>
        <v>8</v>
      </c>
      <c r="S15" s="122">
        <f t="shared" si="1"/>
        <v>9</v>
      </c>
      <c r="T15" s="122">
        <f t="shared" si="1"/>
        <v>10</v>
      </c>
      <c r="U15" s="122">
        <f t="shared" si="1"/>
        <v>11</v>
      </c>
    </row>
    <row r="16" spans="2:22" s="39" customFormat="1" x14ac:dyDescent="0.25">
      <c r="B16" s="170" t="s">
        <v>187</v>
      </c>
      <c r="C16" s="171"/>
      <c r="D16" s="172"/>
      <c r="F16" s="170" t="s">
        <v>199</v>
      </c>
      <c r="G16" s="171"/>
      <c r="H16" s="172"/>
      <c r="J16" s="173"/>
      <c r="K16" s="9">
        <f>IFERROR(IF(K15&lt;$H$11,K15+1,""),"")</f>
        <v>2</v>
      </c>
      <c r="L16" s="122">
        <f t="shared" ref="L16:L24" si="2">IF((L$14&lt;&gt;"")*($K16&lt;&gt;"")=1,L$14+$K16,"")</f>
        <v>3</v>
      </c>
      <c r="M16" s="122">
        <f t="shared" ref="M16:U24" si="3">IF((M$14&lt;&gt;"")*($K16&lt;&gt;"")=1,M$14+$K16,"")</f>
        <v>4</v>
      </c>
      <c r="N16" s="122">
        <f t="shared" si="3"/>
        <v>5</v>
      </c>
      <c r="O16" s="122">
        <f t="shared" si="3"/>
        <v>6</v>
      </c>
      <c r="P16" s="122">
        <f t="shared" si="3"/>
        <v>7</v>
      </c>
      <c r="Q16" s="122">
        <f t="shared" si="3"/>
        <v>8</v>
      </c>
      <c r="R16" s="122">
        <f t="shared" si="3"/>
        <v>9</v>
      </c>
      <c r="S16" s="122">
        <f t="shared" si="3"/>
        <v>10</v>
      </c>
      <c r="T16" s="122">
        <f t="shared" si="3"/>
        <v>11</v>
      </c>
      <c r="U16" s="122">
        <f t="shared" si="3"/>
        <v>12</v>
      </c>
    </row>
    <row r="17" spans="1:21" x14ac:dyDescent="0.25">
      <c r="B17" s="66" t="s">
        <v>182</v>
      </c>
      <c r="C17" s="57" t="s">
        <v>188</v>
      </c>
      <c r="D17" s="57"/>
      <c r="F17" s="168" t="s">
        <v>200</v>
      </c>
      <c r="G17" s="57" t="s">
        <v>188</v>
      </c>
      <c r="H17" s="57"/>
      <c r="J17" s="173"/>
      <c r="K17" s="9">
        <f t="shared" ref="K17:K24" si="4">IFERROR(IF(K16&lt;$H$11,K16+1,""),"")</f>
        <v>3</v>
      </c>
      <c r="L17" s="122">
        <f t="shared" si="2"/>
        <v>4</v>
      </c>
      <c r="M17" s="122">
        <f t="shared" si="3"/>
        <v>5</v>
      </c>
      <c r="N17" s="122">
        <f t="shared" si="3"/>
        <v>6</v>
      </c>
      <c r="O17" s="122">
        <f t="shared" si="3"/>
        <v>7</v>
      </c>
      <c r="P17" s="122">
        <f t="shared" si="3"/>
        <v>8</v>
      </c>
      <c r="Q17" s="122">
        <f t="shared" si="3"/>
        <v>9</v>
      </c>
      <c r="R17" s="122">
        <f t="shared" si="3"/>
        <v>10</v>
      </c>
      <c r="S17" s="122">
        <f t="shared" si="3"/>
        <v>11</v>
      </c>
      <c r="T17" s="122">
        <f t="shared" si="3"/>
        <v>12</v>
      </c>
      <c r="U17" s="122">
        <f t="shared" si="3"/>
        <v>13</v>
      </c>
    </row>
    <row r="18" spans="1:21" x14ac:dyDescent="0.25">
      <c r="B18" s="67"/>
      <c r="C18" s="57" t="s">
        <v>184</v>
      </c>
      <c r="D18" s="57" t="s">
        <v>186</v>
      </c>
      <c r="F18" s="169"/>
      <c r="G18" s="57" t="s">
        <v>184</v>
      </c>
      <c r="H18" s="57" t="s">
        <v>186</v>
      </c>
      <c r="J18" s="173"/>
      <c r="K18" s="9">
        <f t="shared" si="4"/>
        <v>4</v>
      </c>
      <c r="L18" s="122">
        <f t="shared" si="2"/>
        <v>5</v>
      </c>
      <c r="M18" s="122">
        <f t="shared" si="3"/>
        <v>6</v>
      </c>
      <c r="N18" s="122">
        <f t="shared" si="3"/>
        <v>7</v>
      </c>
      <c r="O18" s="122">
        <f t="shared" si="3"/>
        <v>8</v>
      </c>
      <c r="P18" s="122">
        <f t="shared" si="3"/>
        <v>9</v>
      </c>
      <c r="Q18" s="122">
        <f t="shared" si="3"/>
        <v>10</v>
      </c>
      <c r="R18" s="122">
        <f t="shared" si="3"/>
        <v>11</v>
      </c>
      <c r="S18" s="122">
        <f t="shared" si="3"/>
        <v>12</v>
      </c>
      <c r="T18" s="122">
        <f t="shared" si="3"/>
        <v>13</v>
      </c>
      <c r="U18" s="122">
        <f t="shared" si="3"/>
        <v>14</v>
      </c>
    </row>
    <row r="19" spans="1:21" x14ac:dyDescent="0.25">
      <c r="B19" s="47">
        <f>1</f>
        <v>1</v>
      </c>
      <c r="C19" s="56">
        <v>0</v>
      </c>
      <c r="D19" s="56">
        <f>D13</f>
        <v>1000</v>
      </c>
      <c r="F19" s="47">
        <f>1</f>
        <v>1</v>
      </c>
      <c r="G19" s="62">
        <v>0</v>
      </c>
      <c r="H19" s="62">
        <f>H13</f>
        <v>1E-4</v>
      </c>
      <c r="I19" t="str">
        <f>IF(H19="","",IF(H19&lt;=0.0001,"Not likely to occur",(IF(H19&lt;=0.005,"Mild chance of occurence",(IF(H19&lt;0.1,"Moderate chance of occurence",(IF(H19&gt;=0.1,"High chances of occurence",("")))))))))</f>
        <v>Not likely to occur</v>
      </c>
      <c r="J19" s="173"/>
      <c r="K19" s="9">
        <f t="shared" si="4"/>
        <v>5</v>
      </c>
      <c r="L19" s="122">
        <f t="shared" si="2"/>
        <v>6</v>
      </c>
      <c r="M19" s="122">
        <f t="shared" si="3"/>
        <v>7</v>
      </c>
      <c r="N19" s="122">
        <f t="shared" si="3"/>
        <v>8</v>
      </c>
      <c r="O19" s="122">
        <f t="shared" si="3"/>
        <v>9</v>
      </c>
      <c r="P19" s="122">
        <f t="shared" si="3"/>
        <v>10</v>
      </c>
      <c r="Q19" s="122">
        <f t="shared" si="3"/>
        <v>11</v>
      </c>
      <c r="R19" s="122">
        <f t="shared" si="3"/>
        <v>12</v>
      </c>
      <c r="S19" s="122">
        <f t="shared" si="3"/>
        <v>13</v>
      </c>
      <c r="T19" s="122">
        <f t="shared" si="3"/>
        <v>14</v>
      </c>
      <c r="U19" s="122">
        <f t="shared" si="3"/>
        <v>15</v>
      </c>
    </row>
    <row r="20" spans="1:21" x14ac:dyDescent="0.25">
      <c r="B20" s="47">
        <f>IF(B19&lt;D$11,B19+1,"")</f>
        <v>2</v>
      </c>
      <c r="C20" s="56">
        <f t="shared" ref="C20:C30" si="5">IF(B20&lt;&gt;"",D19,"")</f>
        <v>1000</v>
      </c>
      <c r="D20" s="56">
        <f t="shared" ref="D20:D30" si="6">IF(B20&lt;&gt;"",C20*D$12,"")</f>
        <v>10000</v>
      </c>
      <c r="F20" s="47">
        <f>IF(F19&lt;H$11,F19+1,"")</f>
        <v>2</v>
      </c>
      <c r="G20" s="62">
        <f t="shared" ref="G20:G30" si="7">IF(F20&lt;&gt;"",H19,"")</f>
        <v>1E-4</v>
      </c>
      <c r="H20" s="62">
        <f>IF(F20&lt;&gt;"",G20*H$12,"")</f>
        <v>1E-3</v>
      </c>
      <c r="I20" s="9" t="str">
        <f t="shared" ref="I20:I30" si="8">IF(H20="","",IF(H20&lt;=0.0001,"Not likely to occur",(IF(H20&lt;=0.005,"Mild chance of occurence",(IF(H20&lt;0.1,"Moderate chance of occurence",(IF(H20&gt;=0.1,"High chances of occurence",("")))))))))</f>
        <v>Mild chance of occurence</v>
      </c>
      <c r="J20" s="173"/>
      <c r="K20" s="9">
        <f t="shared" si="4"/>
        <v>6</v>
      </c>
      <c r="L20" s="122">
        <f t="shared" si="2"/>
        <v>7</v>
      </c>
      <c r="M20" s="122">
        <f t="shared" si="3"/>
        <v>8</v>
      </c>
      <c r="N20" s="122">
        <f t="shared" si="3"/>
        <v>9</v>
      </c>
      <c r="O20" s="122">
        <f t="shared" si="3"/>
        <v>10</v>
      </c>
      <c r="P20" s="122">
        <f t="shared" si="3"/>
        <v>11</v>
      </c>
      <c r="Q20" s="122">
        <f t="shared" si="3"/>
        <v>12</v>
      </c>
      <c r="R20" s="122">
        <f t="shared" si="3"/>
        <v>13</v>
      </c>
      <c r="S20" s="122">
        <f t="shared" si="3"/>
        <v>14</v>
      </c>
      <c r="T20" s="122">
        <f t="shared" si="3"/>
        <v>15</v>
      </c>
      <c r="U20" s="122">
        <f t="shared" si="3"/>
        <v>16</v>
      </c>
    </row>
    <row r="21" spans="1:21" x14ac:dyDescent="0.25">
      <c r="B21" s="47">
        <f t="shared" ref="B21:B30" si="9">IF(B20&lt;D$11,B20+1,"")</f>
        <v>3</v>
      </c>
      <c r="C21" s="56">
        <f t="shared" si="5"/>
        <v>10000</v>
      </c>
      <c r="D21" s="56">
        <f t="shared" si="6"/>
        <v>100000</v>
      </c>
      <c r="F21" s="47">
        <f t="shared" ref="F21:F22" si="10">IF(F20&lt;H$11,F20+1,"")</f>
        <v>3</v>
      </c>
      <c r="G21" s="62">
        <f t="shared" si="7"/>
        <v>1E-3</v>
      </c>
      <c r="H21" s="62">
        <f t="shared" ref="H21:H22" si="11">IF(F21&lt;&gt;"",G21*H$12,"")</f>
        <v>0.01</v>
      </c>
      <c r="I21" s="9" t="str">
        <f t="shared" si="8"/>
        <v>Moderate chance of occurence</v>
      </c>
      <c r="K21" s="9">
        <f t="shared" si="4"/>
        <v>7</v>
      </c>
      <c r="L21" s="122">
        <f>IF((L$14&lt;&gt;"")*($K21&lt;&gt;"")=1,L$14+$K21,"")</f>
        <v>8</v>
      </c>
      <c r="M21" s="122">
        <f t="shared" si="3"/>
        <v>9</v>
      </c>
      <c r="N21" s="122">
        <f t="shared" si="3"/>
        <v>10</v>
      </c>
      <c r="O21" s="122">
        <f t="shared" si="3"/>
        <v>11</v>
      </c>
      <c r="P21" s="122">
        <f t="shared" si="3"/>
        <v>12</v>
      </c>
      <c r="Q21" s="122">
        <f t="shared" si="3"/>
        <v>13</v>
      </c>
      <c r="R21" s="122">
        <f t="shared" si="3"/>
        <v>14</v>
      </c>
      <c r="S21" s="122">
        <f t="shared" si="3"/>
        <v>15</v>
      </c>
      <c r="T21" s="122">
        <f t="shared" si="3"/>
        <v>16</v>
      </c>
      <c r="U21" s="122">
        <f t="shared" si="3"/>
        <v>17</v>
      </c>
    </row>
    <row r="22" spans="1:21" x14ac:dyDescent="0.25">
      <c r="B22" s="47">
        <f t="shared" si="9"/>
        <v>4</v>
      </c>
      <c r="C22" s="56">
        <f t="shared" si="5"/>
        <v>100000</v>
      </c>
      <c r="D22" s="56">
        <f t="shared" si="6"/>
        <v>1000000</v>
      </c>
      <c r="F22" s="47">
        <f t="shared" si="10"/>
        <v>4</v>
      </c>
      <c r="G22" s="62">
        <f t="shared" si="7"/>
        <v>0.01</v>
      </c>
      <c r="H22" s="62">
        <f t="shared" si="11"/>
        <v>0.1</v>
      </c>
      <c r="I22" s="9" t="str">
        <f t="shared" si="8"/>
        <v>High chances of occurence</v>
      </c>
      <c r="K22" s="9">
        <f t="shared" si="4"/>
        <v>8</v>
      </c>
      <c r="L22" s="122">
        <f t="shared" si="2"/>
        <v>9</v>
      </c>
      <c r="M22" s="122">
        <f t="shared" si="3"/>
        <v>10</v>
      </c>
      <c r="N22" s="122">
        <f t="shared" si="3"/>
        <v>11</v>
      </c>
      <c r="O22" s="122">
        <f t="shared" si="3"/>
        <v>12</v>
      </c>
      <c r="P22" s="122">
        <f t="shared" si="3"/>
        <v>13</v>
      </c>
      <c r="Q22" s="122">
        <f t="shared" si="3"/>
        <v>14</v>
      </c>
      <c r="R22" s="122">
        <f t="shared" si="3"/>
        <v>15</v>
      </c>
      <c r="S22" s="122">
        <f t="shared" si="3"/>
        <v>16</v>
      </c>
      <c r="T22" s="122">
        <f t="shared" si="3"/>
        <v>17</v>
      </c>
      <c r="U22" s="122">
        <f t="shared" si="3"/>
        <v>18</v>
      </c>
    </row>
    <row r="23" spans="1:21" x14ac:dyDescent="0.25">
      <c r="B23" s="47">
        <f t="shared" si="9"/>
        <v>5</v>
      </c>
      <c r="C23" s="56">
        <f t="shared" si="5"/>
        <v>1000000</v>
      </c>
      <c r="D23" s="56">
        <f t="shared" si="6"/>
        <v>10000000</v>
      </c>
      <c r="F23" s="47">
        <f t="shared" ref="F23:F30" si="12">IF(F22&lt;H$11,F22+1,"")</f>
        <v>5</v>
      </c>
      <c r="G23" s="62">
        <f t="shared" si="7"/>
        <v>0.1</v>
      </c>
      <c r="H23" s="62">
        <f t="shared" ref="H23:H29" si="13">IF(F23&lt;&gt;"",G23*H$12,"")</f>
        <v>1</v>
      </c>
      <c r="I23" s="9" t="str">
        <f t="shared" si="8"/>
        <v>High chances of occurence</v>
      </c>
      <c r="K23" s="9">
        <f t="shared" si="4"/>
        <v>9</v>
      </c>
      <c r="L23" s="122">
        <f t="shared" si="2"/>
        <v>10</v>
      </c>
      <c r="M23" s="122">
        <f t="shared" si="3"/>
        <v>11</v>
      </c>
      <c r="N23" s="122">
        <f t="shared" si="3"/>
        <v>12</v>
      </c>
      <c r="O23" s="122">
        <f t="shared" si="3"/>
        <v>13</v>
      </c>
      <c r="P23" s="122">
        <f t="shared" si="3"/>
        <v>14</v>
      </c>
      <c r="Q23" s="122">
        <f t="shared" si="3"/>
        <v>15</v>
      </c>
      <c r="R23" s="122">
        <f t="shared" si="3"/>
        <v>16</v>
      </c>
      <c r="S23" s="122">
        <f t="shared" si="3"/>
        <v>17</v>
      </c>
      <c r="T23" s="122">
        <f t="shared" si="3"/>
        <v>18</v>
      </c>
      <c r="U23" s="122">
        <f t="shared" si="3"/>
        <v>19</v>
      </c>
    </row>
    <row r="24" spans="1:21" x14ac:dyDescent="0.25">
      <c r="B24" s="47">
        <f t="shared" si="9"/>
        <v>6</v>
      </c>
      <c r="C24" s="56">
        <f t="shared" si="5"/>
        <v>10000000</v>
      </c>
      <c r="D24" s="56">
        <f t="shared" si="6"/>
        <v>100000000</v>
      </c>
      <c r="F24" s="47">
        <f t="shared" si="12"/>
        <v>6</v>
      </c>
      <c r="G24" s="61">
        <f t="shared" si="7"/>
        <v>1</v>
      </c>
      <c r="H24" s="61">
        <f t="shared" si="13"/>
        <v>10</v>
      </c>
      <c r="I24" s="9" t="str">
        <f t="shared" si="8"/>
        <v>High chances of occurence</v>
      </c>
      <c r="K24" s="9">
        <f t="shared" si="4"/>
        <v>10</v>
      </c>
      <c r="L24" s="122">
        <f t="shared" si="2"/>
        <v>11</v>
      </c>
      <c r="M24" s="122">
        <f t="shared" si="3"/>
        <v>12</v>
      </c>
      <c r="N24" s="122">
        <f t="shared" si="3"/>
        <v>13</v>
      </c>
      <c r="O24" s="122">
        <f t="shared" si="3"/>
        <v>14</v>
      </c>
      <c r="P24" s="122">
        <f t="shared" si="3"/>
        <v>15</v>
      </c>
      <c r="Q24" s="122">
        <f t="shared" si="3"/>
        <v>16</v>
      </c>
      <c r="R24" s="122">
        <f t="shared" si="3"/>
        <v>17</v>
      </c>
      <c r="S24" s="122">
        <f t="shared" si="3"/>
        <v>18</v>
      </c>
      <c r="T24" s="122">
        <f t="shared" si="3"/>
        <v>19</v>
      </c>
      <c r="U24" s="122">
        <f t="shared" si="3"/>
        <v>20</v>
      </c>
    </row>
    <row r="25" spans="1:21" x14ac:dyDescent="0.25">
      <c r="B25" s="47">
        <f>IF(B24&lt;D$11,B24+1,"")</f>
        <v>7</v>
      </c>
      <c r="C25" s="56">
        <f t="shared" si="5"/>
        <v>100000000</v>
      </c>
      <c r="D25" s="56">
        <f t="shared" si="6"/>
        <v>1000000000</v>
      </c>
      <c r="F25" s="47">
        <f t="shared" si="12"/>
        <v>7</v>
      </c>
      <c r="G25" s="61">
        <f t="shared" si="7"/>
        <v>10</v>
      </c>
      <c r="H25" s="61">
        <f t="shared" si="13"/>
        <v>100</v>
      </c>
      <c r="I25" s="9" t="str">
        <f t="shared" si="8"/>
        <v>High chances of occurence</v>
      </c>
    </row>
    <row r="26" spans="1:21" x14ac:dyDescent="0.25">
      <c r="B26" s="47">
        <f t="shared" si="9"/>
        <v>8</v>
      </c>
      <c r="C26" s="56">
        <f t="shared" si="5"/>
        <v>1000000000</v>
      </c>
      <c r="D26" s="56">
        <f t="shared" si="6"/>
        <v>10000000000</v>
      </c>
      <c r="F26" s="47">
        <f t="shared" si="12"/>
        <v>8</v>
      </c>
      <c r="G26" s="61">
        <f t="shared" si="7"/>
        <v>100</v>
      </c>
      <c r="H26" s="61">
        <f t="shared" si="13"/>
        <v>1000</v>
      </c>
      <c r="I26" s="9" t="str">
        <f t="shared" si="8"/>
        <v>High chances of occurence</v>
      </c>
      <c r="J26" s="9"/>
      <c r="K26" s="9"/>
      <c r="L26" s="9" t="s">
        <v>227</v>
      </c>
      <c r="M26" s="9"/>
      <c r="N26" s="9"/>
      <c r="O26" s="9"/>
      <c r="P26" s="9"/>
      <c r="Q26" s="9"/>
      <c r="R26" s="9"/>
      <c r="S26" s="9"/>
      <c r="T26" s="9"/>
      <c r="U26" s="9"/>
    </row>
    <row r="27" spans="1:21" x14ac:dyDescent="0.25">
      <c r="B27" s="47">
        <f t="shared" si="9"/>
        <v>9</v>
      </c>
      <c r="C27" s="56">
        <f t="shared" si="5"/>
        <v>10000000000</v>
      </c>
      <c r="D27" s="56">
        <f t="shared" si="6"/>
        <v>100000000000</v>
      </c>
      <c r="F27" s="47">
        <f t="shared" si="12"/>
        <v>9</v>
      </c>
      <c r="G27" s="61">
        <f t="shared" si="7"/>
        <v>1000</v>
      </c>
      <c r="H27" s="61">
        <f t="shared" si="13"/>
        <v>10000</v>
      </c>
      <c r="I27" s="9" t="str">
        <f t="shared" si="8"/>
        <v>High chances of occurence</v>
      </c>
      <c r="J27" s="9"/>
      <c r="K27" s="9"/>
      <c r="L27" s="121">
        <v>1</v>
      </c>
      <c r="M27" s="121">
        <f>IFERROR(IF(L27&lt;$D$11,L27+1,""),"")</f>
        <v>2</v>
      </c>
      <c r="N27" s="121">
        <f t="shared" ref="N27:U27" si="14">IFERROR(IF(M27&lt;$D$11,M27+1,""),"")</f>
        <v>3</v>
      </c>
      <c r="O27" s="121">
        <f t="shared" si="14"/>
        <v>4</v>
      </c>
      <c r="P27" s="121">
        <f t="shared" si="14"/>
        <v>5</v>
      </c>
      <c r="Q27" s="121">
        <f t="shared" si="14"/>
        <v>6</v>
      </c>
      <c r="R27" s="121">
        <f t="shared" si="14"/>
        <v>7</v>
      </c>
      <c r="S27" s="121">
        <f t="shared" si="14"/>
        <v>8</v>
      </c>
      <c r="T27" s="121">
        <f t="shared" si="14"/>
        <v>9</v>
      </c>
      <c r="U27" s="121">
        <f t="shared" si="14"/>
        <v>10</v>
      </c>
    </row>
    <row r="28" spans="1:21" x14ac:dyDescent="0.25">
      <c r="B28" s="47">
        <f t="shared" si="9"/>
        <v>10</v>
      </c>
      <c r="C28" s="56">
        <f t="shared" si="5"/>
        <v>100000000000</v>
      </c>
      <c r="D28" s="56">
        <f t="shared" si="6"/>
        <v>1000000000000</v>
      </c>
      <c r="F28" s="47">
        <f t="shared" si="12"/>
        <v>10</v>
      </c>
      <c r="G28" s="61">
        <f t="shared" si="7"/>
        <v>10000</v>
      </c>
      <c r="H28" s="61">
        <f t="shared" si="13"/>
        <v>100000</v>
      </c>
      <c r="I28" s="9" t="str">
        <f t="shared" si="8"/>
        <v>High chances of occurence</v>
      </c>
      <c r="J28" s="173" t="s">
        <v>24</v>
      </c>
      <c r="K28" s="121">
        <v>1</v>
      </c>
      <c r="L28" s="122">
        <v>1</v>
      </c>
      <c r="M28" s="122">
        <v>1</v>
      </c>
      <c r="N28" s="122">
        <v>1</v>
      </c>
      <c r="O28" s="122">
        <v>1</v>
      </c>
      <c r="P28" s="122">
        <v>1</v>
      </c>
      <c r="Q28" s="122">
        <v>2</v>
      </c>
      <c r="R28" s="122">
        <v>2</v>
      </c>
      <c r="S28" s="122">
        <v>2</v>
      </c>
      <c r="T28" s="122">
        <v>2</v>
      </c>
      <c r="U28" s="122">
        <v>3</v>
      </c>
    </row>
    <row r="29" spans="1:21" x14ac:dyDescent="0.25">
      <c r="B29" s="47" t="str">
        <f t="shared" si="9"/>
        <v/>
      </c>
      <c r="C29" s="56" t="str">
        <f t="shared" si="5"/>
        <v/>
      </c>
      <c r="D29" s="56" t="str">
        <f t="shared" si="6"/>
        <v/>
      </c>
      <c r="F29" s="47" t="str">
        <f t="shared" si="12"/>
        <v/>
      </c>
      <c r="G29" s="61" t="str">
        <f t="shared" si="7"/>
        <v/>
      </c>
      <c r="H29" s="61" t="str">
        <f t="shared" si="13"/>
        <v/>
      </c>
      <c r="I29" s="9" t="str">
        <f t="shared" si="8"/>
        <v/>
      </c>
      <c r="J29" s="173"/>
      <c r="K29" s="9">
        <f>IFERROR(IF(K28&lt;$H$11,K28+1,""),"")</f>
        <v>2</v>
      </c>
      <c r="L29" s="122">
        <v>1</v>
      </c>
      <c r="M29" s="122">
        <v>1</v>
      </c>
      <c r="N29" s="122">
        <v>1</v>
      </c>
      <c r="O29" s="122">
        <v>1</v>
      </c>
      <c r="P29" s="122">
        <v>2</v>
      </c>
      <c r="Q29" s="122">
        <v>2</v>
      </c>
      <c r="R29" s="122">
        <v>2</v>
      </c>
      <c r="S29" s="122">
        <v>2</v>
      </c>
      <c r="T29" s="122">
        <v>2</v>
      </c>
      <c r="U29" s="122">
        <v>3</v>
      </c>
    </row>
    <row r="30" spans="1:21" x14ac:dyDescent="0.25">
      <c r="A30" s="9" t="str">
        <f t="shared" ref="A30" si="15">B29</f>
        <v/>
      </c>
      <c r="B30" s="47" t="str">
        <f t="shared" si="9"/>
        <v/>
      </c>
      <c r="C30" s="56" t="str">
        <f t="shared" si="5"/>
        <v/>
      </c>
      <c r="D30" s="56" t="str">
        <f t="shared" si="6"/>
        <v/>
      </c>
      <c r="F30" s="47" t="str">
        <f t="shared" si="12"/>
        <v/>
      </c>
      <c r="G30" s="61" t="str">
        <f t="shared" si="7"/>
        <v/>
      </c>
      <c r="H30" s="65"/>
      <c r="I30" s="9" t="str">
        <f t="shared" si="8"/>
        <v/>
      </c>
      <c r="J30" s="173"/>
      <c r="K30" s="9">
        <f t="shared" ref="K30:K37" si="16">IFERROR(IF(K29&lt;$H$11,K29+1,""),"")</f>
        <v>3</v>
      </c>
      <c r="L30" s="122">
        <v>1</v>
      </c>
      <c r="M30" s="122">
        <v>1</v>
      </c>
      <c r="N30" s="122">
        <v>1</v>
      </c>
      <c r="O30" s="122">
        <v>1</v>
      </c>
      <c r="P30" s="122">
        <v>2</v>
      </c>
      <c r="Q30" s="122">
        <v>2</v>
      </c>
      <c r="R30" s="122">
        <v>2</v>
      </c>
      <c r="S30" s="122">
        <v>3</v>
      </c>
      <c r="T30" s="122">
        <v>3</v>
      </c>
      <c r="U30" s="122">
        <v>3</v>
      </c>
    </row>
    <row r="31" spans="1:21" x14ac:dyDescent="0.25">
      <c r="D31" s="56"/>
      <c r="F31" s="47"/>
      <c r="G31" s="61"/>
      <c r="H31" s="65"/>
      <c r="I31" s="9"/>
      <c r="J31" s="173"/>
      <c r="K31" s="9">
        <f t="shared" si="16"/>
        <v>4</v>
      </c>
      <c r="L31" s="122">
        <v>1</v>
      </c>
      <c r="M31" s="122">
        <v>1</v>
      </c>
      <c r="N31" s="122">
        <v>2</v>
      </c>
      <c r="O31" s="122">
        <v>2</v>
      </c>
      <c r="P31" s="122">
        <v>2</v>
      </c>
      <c r="Q31" s="122">
        <v>2</v>
      </c>
      <c r="R31" s="122">
        <v>2</v>
      </c>
      <c r="S31" s="122">
        <v>3</v>
      </c>
      <c r="T31" s="122">
        <v>3</v>
      </c>
      <c r="U31" s="122">
        <v>3</v>
      </c>
    </row>
    <row r="32" spans="1:21" x14ac:dyDescent="0.25">
      <c r="D32" s="56"/>
      <c r="H32" s="39"/>
      <c r="I32" s="9"/>
      <c r="J32" s="173"/>
      <c r="K32" s="9">
        <f t="shared" si="16"/>
        <v>5</v>
      </c>
      <c r="L32" s="122">
        <v>1</v>
      </c>
      <c r="M32" s="122">
        <v>2</v>
      </c>
      <c r="N32" s="122">
        <v>2</v>
      </c>
      <c r="O32" s="122">
        <v>2</v>
      </c>
      <c r="P32" s="122">
        <v>2</v>
      </c>
      <c r="Q32" s="122">
        <v>2</v>
      </c>
      <c r="R32" s="122">
        <v>3</v>
      </c>
      <c r="S32" s="122">
        <v>3</v>
      </c>
      <c r="T32" s="122">
        <v>3</v>
      </c>
      <c r="U32" s="122">
        <v>3</v>
      </c>
    </row>
    <row r="33" spans="2:21" x14ac:dyDescent="0.25">
      <c r="D33" s="56"/>
      <c r="H33" s="39"/>
      <c r="I33" s="9"/>
      <c r="J33" s="173"/>
      <c r="K33" s="9">
        <f t="shared" si="16"/>
        <v>6</v>
      </c>
      <c r="L33" s="122">
        <v>2</v>
      </c>
      <c r="M33" s="122">
        <v>2</v>
      </c>
      <c r="N33" s="122">
        <v>2</v>
      </c>
      <c r="O33" s="122">
        <v>2</v>
      </c>
      <c r="P33" s="122">
        <v>2</v>
      </c>
      <c r="Q33" s="122">
        <v>3</v>
      </c>
      <c r="R33" s="122">
        <v>3</v>
      </c>
      <c r="S33" s="122">
        <v>3</v>
      </c>
      <c r="T33" s="122">
        <v>3</v>
      </c>
      <c r="U33" s="122">
        <v>3</v>
      </c>
    </row>
    <row r="34" spans="2:21" x14ac:dyDescent="0.25">
      <c r="B34" s="47"/>
      <c r="C34" s="56"/>
      <c r="D34" s="56"/>
      <c r="H34" s="39"/>
      <c r="I34" s="9"/>
      <c r="J34" s="9"/>
      <c r="K34" s="9">
        <f t="shared" si="16"/>
        <v>7</v>
      </c>
      <c r="L34" s="122">
        <f t="shared" ref="L34:U37" si="17">IF((L$14&lt;&gt;"")*($K34&lt;&gt;"")=1,L$14+$K34,"")</f>
        <v>8</v>
      </c>
      <c r="M34" s="122">
        <f t="shared" si="17"/>
        <v>9</v>
      </c>
      <c r="N34" s="122">
        <f t="shared" si="17"/>
        <v>10</v>
      </c>
      <c r="O34" s="122">
        <f t="shared" si="17"/>
        <v>11</v>
      </c>
      <c r="P34" s="122">
        <f t="shared" si="17"/>
        <v>12</v>
      </c>
      <c r="Q34" s="122">
        <f t="shared" si="17"/>
        <v>13</v>
      </c>
      <c r="R34" s="122">
        <f t="shared" si="17"/>
        <v>14</v>
      </c>
      <c r="S34" s="122">
        <f t="shared" si="17"/>
        <v>15</v>
      </c>
      <c r="T34" s="122">
        <f t="shared" si="17"/>
        <v>16</v>
      </c>
      <c r="U34" s="122">
        <f t="shared" si="17"/>
        <v>17</v>
      </c>
    </row>
    <row r="35" spans="2:21" x14ac:dyDescent="0.25">
      <c r="B35" s="47"/>
      <c r="C35" s="56"/>
      <c r="D35" s="56"/>
      <c r="H35" s="39"/>
      <c r="I35" s="9"/>
      <c r="J35" s="9"/>
      <c r="K35" s="9">
        <f t="shared" si="16"/>
        <v>8</v>
      </c>
      <c r="L35" s="122">
        <f t="shared" si="17"/>
        <v>9</v>
      </c>
      <c r="M35" s="122">
        <f t="shared" si="17"/>
        <v>10</v>
      </c>
      <c r="N35" s="122">
        <f t="shared" si="17"/>
        <v>11</v>
      </c>
      <c r="O35" s="122">
        <f t="shared" si="17"/>
        <v>12</v>
      </c>
      <c r="P35" s="122">
        <f t="shared" si="17"/>
        <v>13</v>
      </c>
      <c r="Q35" s="122">
        <f t="shared" si="17"/>
        <v>14</v>
      </c>
      <c r="R35" s="122">
        <f t="shared" si="17"/>
        <v>15</v>
      </c>
      <c r="S35" s="122">
        <f t="shared" si="17"/>
        <v>16</v>
      </c>
      <c r="T35" s="122">
        <f t="shared" si="17"/>
        <v>17</v>
      </c>
      <c r="U35" s="122">
        <f t="shared" si="17"/>
        <v>18</v>
      </c>
    </row>
    <row r="36" spans="2:21" x14ac:dyDescent="0.25">
      <c r="B36" s="47"/>
      <c r="H36" s="39"/>
      <c r="I36" s="9"/>
      <c r="J36" s="9"/>
      <c r="K36" s="9">
        <f t="shared" si="16"/>
        <v>9</v>
      </c>
      <c r="L36" s="122">
        <f t="shared" si="17"/>
        <v>10</v>
      </c>
      <c r="M36" s="122">
        <f t="shared" si="17"/>
        <v>11</v>
      </c>
      <c r="N36" s="122">
        <f t="shared" si="17"/>
        <v>12</v>
      </c>
      <c r="O36" s="122">
        <f t="shared" si="17"/>
        <v>13</v>
      </c>
      <c r="P36" s="122">
        <f t="shared" si="17"/>
        <v>14</v>
      </c>
      <c r="Q36" s="122">
        <f t="shared" si="17"/>
        <v>15</v>
      </c>
      <c r="R36" s="122">
        <f t="shared" si="17"/>
        <v>16</v>
      </c>
      <c r="S36" s="122">
        <f t="shared" si="17"/>
        <v>17</v>
      </c>
      <c r="T36" s="122">
        <f t="shared" si="17"/>
        <v>18</v>
      </c>
      <c r="U36" s="122">
        <f t="shared" si="17"/>
        <v>19</v>
      </c>
    </row>
    <row r="37" spans="2:21" x14ac:dyDescent="0.25">
      <c r="H37" s="39"/>
      <c r="I37" s="9"/>
      <c r="J37" s="9"/>
      <c r="K37" s="9">
        <f t="shared" si="16"/>
        <v>10</v>
      </c>
      <c r="L37" s="122">
        <f t="shared" si="17"/>
        <v>11</v>
      </c>
      <c r="M37" s="122">
        <f t="shared" si="17"/>
        <v>12</v>
      </c>
      <c r="N37" s="122">
        <f t="shared" si="17"/>
        <v>13</v>
      </c>
      <c r="O37" s="122">
        <f t="shared" si="17"/>
        <v>14</v>
      </c>
      <c r="P37" s="122">
        <f t="shared" si="17"/>
        <v>15</v>
      </c>
      <c r="Q37" s="122">
        <f t="shared" si="17"/>
        <v>16</v>
      </c>
      <c r="R37" s="122">
        <f t="shared" si="17"/>
        <v>17</v>
      </c>
      <c r="S37" s="122">
        <f t="shared" si="17"/>
        <v>18</v>
      </c>
      <c r="T37" s="122">
        <f t="shared" si="17"/>
        <v>19</v>
      </c>
      <c r="U37" s="122">
        <f t="shared" si="17"/>
        <v>20</v>
      </c>
    </row>
    <row r="38" spans="2:21" x14ac:dyDescent="0.25">
      <c r="I38" s="9"/>
    </row>
  </sheetData>
  <mergeCells count="23">
    <mergeCell ref="J15:J20"/>
    <mergeCell ref="J28:J33"/>
    <mergeCell ref="B5:H7"/>
    <mergeCell ref="K4:U5"/>
    <mergeCell ref="K7:O7"/>
    <mergeCell ref="P7:U7"/>
    <mergeCell ref="K6:U6"/>
    <mergeCell ref="K10:U10"/>
    <mergeCell ref="B11:C11"/>
    <mergeCell ref="B10:D10"/>
    <mergeCell ref="F10:H10"/>
    <mergeCell ref="F11:G11"/>
    <mergeCell ref="B2:H3"/>
    <mergeCell ref="B4:H4"/>
    <mergeCell ref="F12:G12"/>
    <mergeCell ref="F13:G13"/>
    <mergeCell ref="F17:F18"/>
    <mergeCell ref="F16:H16"/>
    <mergeCell ref="B16:D16"/>
    <mergeCell ref="F14:G14"/>
    <mergeCell ref="B14:C14"/>
    <mergeCell ref="B13:C13"/>
    <mergeCell ref="B12:C12"/>
  </mergeCells>
  <conditionalFormatting sqref="B19:D30 D31:D33 B5">
    <cfRule type="expression" dxfId="35" priority="22">
      <formula>B5&lt;&gt;""</formula>
    </cfRule>
  </conditionalFormatting>
  <conditionalFormatting sqref="F19:H31">
    <cfRule type="expression" dxfId="34" priority="21">
      <formula>F19&lt;&gt;""</formula>
    </cfRule>
  </conditionalFormatting>
  <conditionalFormatting sqref="I19:I38 I9 I1:I3">
    <cfRule type="expression" dxfId="33" priority="20">
      <formula>$I1&lt;&gt;""</formula>
    </cfRule>
  </conditionalFormatting>
  <conditionalFormatting sqref="B1:D1 B2">
    <cfRule type="expression" dxfId="32" priority="19">
      <formula>B1&lt;&gt;""</formula>
    </cfRule>
  </conditionalFormatting>
  <conditionalFormatting sqref="F1:H1">
    <cfRule type="expression" dxfId="31" priority="18">
      <formula>F1&lt;&gt;""</formula>
    </cfRule>
  </conditionalFormatting>
  <conditionalFormatting sqref="B4">
    <cfRule type="expression" dxfId="30" priority="16">
      <formula>B4&lt;&gt;""</formula>
    </cfRule>
  </conditionalFormatting>
  <conditionalFormatting sqref="I8">
    <cfRule type="expression" dxfId="29" priority="15">
      <formula>$I8&lt;&gt;""</formula>
    </cfRule>
  </conditionalFormatting>
  <conditionalFormatting sqref="K14:U24">
    <cfRule type="expression" dxfId="28" priority="10">
      <formula>K14&lt;&gt;""</formula>
    </cfRule>
  </conditionalFormatting>
  <conditionalFormatting sqref="L15:U24">
    <cfRule type="expression" dxfId="27" priority="137">
      <formula>L15=""</formula>
    </cfRule>
    <cfRule type="expression" dxfId="26" priority="138">
      <formula>L15&lt;$P$11</formula>
    </cfRule>
    <cfRule type="expression" dxfId="25" priority="139">
      <formula>L15&lt;$P$12</formula>
    </cfRule>
    <cfRule type="expression" dxfId="24" priority="140">
      <formula>L15&gt;=$P$12</formula>
    </cfRule>
  </conditionalFormatting>
  <conditionalFormatting sqref="K27:U37">
    <cfRule type="expression" dxfId="23" priority="4">
      <formula>K27&lt;&gt;""</formula>
    </cfRule>
  </conditionalFormatting>
  <conditionalFormatting sqref="L28:U37">
    <cfRule type="expression" dxfId="22" priority="5">
      <formula>L28=""</formula>
    </cfRule>
    <cfRule type="expression" dxfId="21" priority="6">
      <formula>L28=1</formula>
    </cfRule>
    <cfRule type="expression" dxfId="20" priority="7">
      <formula>L28=2</formula>
    </cfRule>
    <cfRule type="expression" dxfId="19" priority="8">
      <formula>L28=3</formula>
    </cfRule>
  </conditionalFormatting>
  <conditionalFormatting sqref="J25:U38">
    <cfRule type="expression" dxfId="18" priority="3">
      <formula>$P$7=$V$3</formula>
    </cfRule>
  </conditionalFormatting>
  <conditionalFormatting sqref="J10:U24">
    <cfRule type="expression" dxfId="17" priority="2">
      <formula>$P$7=$V$4</formula>
    </cfRule>
  </conditionalFormatting>
  <conditionalFormatting sqref="K4">
    <cfRule type="expression" dxfId="16" priority="1">
      <formula>K4&lt;&gt;""</formula>
    </cfRule>
  </conditionalFormatting>
  <dataValidations count="1">
    <dataValidation type="list" allowBlank="1" showInputMessage="1" showErrorMessage="1" sqref="P7">
      <formula1>$V$3:$V$4</formula1>
    </dataValidation>
  </dataValidation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63" workbookViewId="0">
      <selection activeCell="C2" sqref="C2"/>
    </sheetView>
  </sheetViews>
  <sheetFormatPr baseColWidth="10" defaultRowHeight="13.8" x14ac:dyDescent="0.25"/>
  <cols>
    <col min="1" max="2" width="11.19921875" style="9"/>
  </cols>
  <sheetData>
    <row r="1" spans="1:7" x14ac:dyDescent="0.25">
      <c r="A1" s="9" t="s">
        <v>223</v>
      </c>
      <c r="B1" s="9" t="s">
        <v>24</v>
      </c>
      <c r="C1" t="s">
        <v>234</v>
      </c>
      <c r="D1" t="s">
        <v>235</v>
      </c>
      <c r="E1" t="s">
        <v>236</v>
      </c>
      <c r="F1" t="s">
        <v>237</v>
      </c>
      <c r="G1" t="s">
        <v>238</v>
      </c>
    </row>
    <row r="2" spans="1:7" x14ac:dyDescent="0.25">
      <c r="A2" s="9">
        <v>1</v>
      </c>
      <c r="B2" s="9">
        <v>1</v>
      </c>
      <c r="C2" t="str">
        <f>IF(B2&lt;&gt;"",CONCATENATE(B2,"-",A2),"")</f>
        <v>1-1</v>
      </c>
      <c r="D2">
        <f>IF(B2&lt;&gt;"",B2+A2,"")</f>
        <v>2</v>
      </c>
      <c r="E2" s="136">
        <f>IF(B2="","",IF((D2&lt;'Rating table'!$P$12)*(D2&gt;='Rating table'!P$11)=1,2,(IF(D2&lt;'Rating table'!$P$11,1,(IF(D2&gt;='Rating table'!$P$12,3,0))))))</f>
        <v>1</v>
      </c>
      <c r="F2">
        <f>IFERROR(INDEX('Rating table'!L$28:U$37,Feuil2!B2,Feuil2!A2),"")</f>
        <v>1</v>
      </c>
      <c r="G2">
        <f>IF('Rating table'!$P$7='Rating table'!$V$3,Feuil2!E2,Feuil2!F2)</f>
        <v>1</v>
      </c>
    </row>
    <row r="3" spans="1:7" x14ac:dyDescent="0.25">
      <c r="A3" s="9">
        <f>IF(A2+1&lt;='Rating table'!D$11,A2+1,1)</f>
        <v>2</v>
      </c>
      <c r="B3" s="9">
        <f>IFERROR(IF(IF(A3=1,B2+1,B2)&lt;='Rating table'!H$11,IF(A3=1,B2+1,B2),""),"")</f>
        <v>1</v>
      </c>
      <c r="C3" s="9" t="str">
        <f t="shared" ref="C3:C66" si="0">IF(B3&lt;&gt;"",CONCATENATE(B3,"-",A3),"")</f>
        <v>1-2</v>
      </c>
      <c r="D3" s="9">
        <f t="shared" ref="D3:D66" si="1">IF(B3&lt;&gt;"",B3+A3,"")</f>
        <v>3</v>
      </c>
      <c r="E3" s="136">
        <f>IF(B3="","",IF((D3&lt;'Rating table'!$P$12)*(D3&gt;='Rating table'!P$11)=1,2,(IF(D3&lt;'Rating table'!$P$11,1,(IF(D3&gt;='Rating table'!$P$12,3,0))))))</f>
        <v>1</v>
      </c>
      <c r="F3" s="9">
        <f>IFERROR(INDEX('Rating table'!L$28:U$37,Feuil2!B3,Feuil2!A3),"")</f>
        <v>1</v>
      </c>
      <c r="G3" s="9">
        <f>IF('Rating table'!$P$7='Rating table'!$V$3,Feuil2!E3,Feuil2!F3)</f>
        <v>1</v>
      </c>
    </row>
    <row r="4" spans="1:7" x14ac:dyDescent="0.25">
      <c r="A4" s="9">
        <f>IF(A3+1&lt;='Rating table'!D$11,A3+1,1)</f>
        <v>3</v>
      </c>
      <c r="B4" s="9">
        <f>IFERROR(IF(IF(A4=1,B3+1,B3)&lt;='Rating table'!H$11,IF(A4=1,B3+1,B3),""),"")</f>
        <v>1</v>
      </c>
      <c r="C4" s="9" t="str">
        <f t="shared" si="0"/>
        <v>1-3</v>
      </c>
      <c r="D4" s="9">
        <f t="shared" si="1"/>
        <v>4</v>
      </c>
      <c r="E4" s="136">
        <f>IF(B4="","",IF((D4&lt;'Rating table'!$P$12)*(D4&gt;='Rating table'!P$11)=1,2,(IF(D4&lt;'Rating table'!$P$11,1,(IF(D4&gt;='Rating table'!$P$12,3,0))))))</f>
        <v>1</v>
      </c>
      <c r="F4" s="9">
        <f>IFERROR(INDEX('Rating table'!L$28:U$37,Feuil2!B4,Feuil2!A4),"")</f>
        <v>1</v>
      </c>
      <c r="G4" s="9">
        <f>IF('Rating table'!$P$7='Rating table'!$V$3,Feuil2!E4,Feuil2!F4)</f>
        <v>1</v>
      </c>
    </row>
    <row r="5" spans="1:7" x14ac:dyDescent="0.25">
      <c r="A5" s="9">
        <f>IF(A4+1&lt;='Rating table'!D$11,A4+1,1)</f>
        <v>4</v>
      </c>
      <c r="B5" s="9">
        <f>IFERROR(IF(IF(A5=1,B4+1,B4)&lt;='Rating table'!H$11,IF(A5=1,B4+1,B4),""),"")</f>
        <v>1</v>
      </c>
      <c r="C5" s="9" t="str">
        <f t="shared" si="0"/>
        <v>1-4</v>
      </c>
      <c r="D5" s="9">
        <f t="shared" si="1"/>
        <v>5</v>
      </c>
      <c r="E5" s="136">
        <f>IF(B5="","",IF((D5&lt;'Rating table'!$P$12)*(D5&gt;='Rating table'!P$11)=1,2,(IF(D5&lt;'Rating table'!$P$11,1,(IF(D5&gt;='Rating table'!$P$12,3,0))))))</f>
        <v>2</v>
      </c>
      <c r="F5" s="9">
        <f>IFERROR(INDEX('Rating table'!L$28:U$37,Feuil2!B5,Feuil2!A5),"")</f>
        <v>1</v>
      </c>
      <c r="G5" s="9">
        <f>IF('Rating table'!$P$7='Rating table'!$V$3,Feuil2!E5,Feuil2!F5)</f>
        <v>2</v>
      </c>
    </row>
    <row r="6" spans="1:7" x14ac:dyDescent="0.25">
      <c r="A6" s="9">
        <f>IF(A5+1&lt;='Rating table'!D$11,A5+1,1)</f>
        <v>5</v>
      </c>
      <c r="B6" s="9">
        <f>IFERROR(IF(IF(A6=1,B5+1,B5)&lt;='Rating table'!H$11,IF(A6=1,B5+1,B5),""),"")</f>
        <v>1</v>
      </c>
      <c r="C6" s="9" t="str">
        <f t="shared" si="0"/>
        <v>1-5</v>
      </c>
      <c r="D6" s="9">
        <f t="shared" si="1"/>
        <v>6</v>
      </c>
      <c r="E6" s="136">
        <f>IF(B6="","",IF((D6&lt;'Rating table'!$P$12)*(D6&gt;='Rating table'!P$11)=1,2,(IF(D6&lt;'Rating table'!$P$11,1,(IF(D6&gt;='Rating table'!$P$12,3,0))))))</f>
        <v>2</v>
      </c>
      <c r="F6" s="9">
        <f>IFERROR(INDEX('Rating table'!L$28:U$37,Feuil2!B6,Feuil2!A6),"")</f>
        <v>1</v>
      </c>
      <c r="G6" s="9">
        <f>IF('Rating table'!$P$7='Rating table'!$V$3,Feuil2!E6,Feuil2!F6)</f>
        <v>2</v>
      </c>
    </row>
    <row r="7" spans="1:7" x14ac:dyDescent="0.25">
      <c r="A7" s="9">
        <f>IF(A6+1&lt;='Rating table'!D$11,A6+1,1)</f>
        <v>6</v>
      </c>
      <c r="B7" s="9">
        <f>IFERROR(IF(IF(A7=1,B6+1,B6)&lt;='Rating table'!H$11,IF(A7=1,B6+1,B6),""),"")</f>
        <v>1</v>
      </c>
      <c r="C7" s="9" t="str">
        <f t="shared" si="0"/>
        <v>1-6</v>
      </c>
      <c r="D7" s="9">
        <f t="shared" si="1"/>
        <v>7</v>
      </c>
      <c r="E7" s="136">
        <f>IF(B7="","",IF((D7&lt;'Rating table'!$P$12)*(D7&gt;='Rating table'!P$11)=1,2,(IF(D7&lt;'Rating table'!$P$11,1,(IF(D7&gt;='Rating table'!$P$12,3,0))))))</f>
        <v>2</v>
      </c>
      <c r="F7" s="9">
        <f>IFERROR(INDEX('Rating table'!L$28:U$37,Feuil2!B7,Feuil2!A7),"")</f>
        <v>2</v>
      </c>
      <c r="G7" s="9">
        <f>IF('Rating table'!$P$7='Rating table'!$V$3,Feuil2!E7,Feuil2!F7)</f>
        <v>2</v>
      </c>
    </row>
    <row r="8" spans="1:7" x14ac:dyDescent="0.25">
      <c r="A8" s="9">
        <f>IF(A7+1&lt;='Rating table'!D$11,A7+1,1)</f>
        <v>7</v>
      </c>
      <c r="B8" s="9">
        <f>IFERROR(IF(IF(A8=1,B7+1,B7)&lt;='Rating table'!H$11,IF(A8=1,B7+1,B7),""),"")</f>
        <v>1</v>
      </c>
      <c r="C8" s="9" t="str">
        <f t="shared" si="0"/>
        <v>1-7</v>
      </c>
      <c r="D8" s="9">
        <f t="shared" si="1"/>
        <v>8</v>
      </c>
      <c r="E8" s="136">
        <f>IF(B8="","",IF((D8&lt;'Rating table'!$P$12)*(D8&gt;='Rating table'!P$11)=1,2,(IF(D8&lt;'Rating table'!$P$11,1,(IF(D8&gt;='Rating table'!$P$12,3,0))))))</f>
        <v>3</v>
      </c>
      <c r="F8" s="9">
        <f>IFERROR(INDEX('Rating table'!L$28:U$37,Feuil2!B8,Feuil2!A8),"")</f>
        <v>2</v>
      </c>
      <c r="G8" s="9">
        <f>IF('Rating table'!$P$7='Rating table'!$V$3,Feuil2!E8,Feuil2!F8)</f>
        <v>3</v>
      </c>
    </row>
    <row r="9" spans="1:7" x14ac:dyDescent="0.25">
      <c r="A9" s="9">
        <f>IF(A8+1&lt;='Rating table'!D$11,A8+1,1)</f>
        <v>8</v>
      </c>
      <c r="B9" s="9">
        <f>IFERROR(IF(IF(A9=1,B8+1,B8)&lt;='Rating table'!H$11,IF(A9=1,B8+1,B8),""),"")</f>
        <v>1</v>
      </c>
      <c r="C9" s="9" t="str">
        <f t="shared" si="0"/>
        <v>1-8</v>
      </c>
      <c r="D9" s="9">
        <f t="shared" si="1"/>
        <v>9</v>
      </c>
      <c r="E9" s="136">
        <f>IF(B9="","",IF((D9&lt;'Rating table'!$P$12)*(D9&gt;='Rating table'!P$11)=1,2,(IF(D9&lt;'Rating table'!$P$11,1,(IF(D9&gt;='Rating table'!$P$12,3,0))))))</f>
        <v>3</v>
      </c>
      <c r="F9" s="9">
        <f>IFERROR(INDEX('Rating table'!L$28:U$37,Feuil2!B9,Feuil2!A9),"")</f>
        <v>2</v>
      </c>
      <c r="G9" s="9">
        <f>IF('Rating table'!$P$7='Rating table'!$V$3,Feuil2!E9,Feuil2!F9)</f>
        <v>3</v>
      </c>
    </row>
    <row r="10" spans="1:7" x14ac:dyDescent="0.25">
      <c r="A10" s="9">
        <f>IF(A9+1&lt;='Rating table'!D$11,A9+1,1)</f>
        <v>9</v>
      </c>
      <c r="B10" s="9">
        <f>IFERROR(IF(IF(A10=1,B9+1,B9)&lt;='Rating table'!H$11,IF(A10=1,B9+1,B9),""),"")</f>
        <v>1</v>
      </c>
      <c r="C10" s="9" t="str">
        <f t="shared" si="0"/>
        <v>1-9</v>
      </c>
      <c r="D10" s="9">
        <f t="shared" si="1"/>
        <v>10</v>
      </c>
      <c r="E10" s="136">
        <f>IF(B10="","",IF((D10&lt;'Rating table'!$P$12)*(D10&gt;='Rating table'!P$11)=1,2,(IF(D10&lt;'Rating table'!$P$11,1,(IF(D10&gt;='Rating table'!$P$12,3,0))))))</f>
        <v>3</v>
      </c>
      <c r="F10" s="9">
        <f>IFERROR(INDEX('Rating table'!L$28:U$37,Feuil2!B10,Feuil2!A10),"")</f>
        <v>2</v>
      </c>
      <c r="G10" s="9">
        <f>IF('Rating table'!$P$7='Rating table'!$V$3,Feuil2!E10,Feuil2!F10)</f>
        <v>3</v>
      </c>
    </row>
    <row r="11" spans="1:7" x14ac:dyDescent="0.25">
      <c r="A11" s="9">
        <f>IF(A10+1&lt;='Rating table'!D$11,A10+1,1)</f>
        <v>10</v>
      </c>
      <c r="B11" s="9">
        <f>IFERROR(IF(IF(A11=1,B10+1,B10)&lt;='Rating table'!H$11,IF(A11=1,B10+1,B10),""),"")</f>
        <v>1</v>
      </c>
      <c r="C11" s="9" t="str">
        <f t="shared" si="0"/>
        <v>1-10</v>
      </c>
      <c r="D11" s="9">
        <f t="shared" si="1"/>
        <v>11</v>
      </c>
      <c r="E11" s="136">
        <f>IF(B11="","",IF((D11&lt;'Rating table'!$P$12)*(D11&gt;='Rating table'!P$11)=1,2,(IF(D11&lt;'Rating table'!$P$11,1,(IF(D11&gt;='Rating table'!$P$12,3,0))))))</f>
        <v>3</v>
      </c>
      <c r="F11" s="9">
        <f>IFERROR(INDEX('Rating table'!L$28:U$37,Feuil2!B11,Feuil2!A11),"")</f>
        <v>3</v>
      </c>
      <c r="G11" s="9">
        <f>IF('Rating table'!$P$7='Rating table'!$V$3,Feuil2!E11,Feuil2!F11)</f>
        <v>3</v>
      </c>
    </row>
    <row r="12" spans="1:7" x14ac:dyDescent="0.25">
      <c r="A12" s="9">
        <f>IF(A11+1&lt;='Rating table'!D$11,A11+1,1)</f>
        <v>1</v>
      </c>
      <c r="B12" s="9">
        <f>IFERROR(IF(IF(A12=1,B11+1,B11)&lt;='Rating table'!H$11,IF(A12=1,B11+1,B11),""),"")</f>
        <v>2</v>
      </c>
      <c r="C12" s="9" t="str">
        <f t="shared" si="0"/>
        <v>2-1</v>
      </c>
      <c r="D12" s="9">
        <f t="shared" si="1"/>
        <v>3</v>
      </c>
      <c r="E12" s="136">
        <f>IF(B12="","",IF((D12&lt;'Rating table'!$P$12)*(D12&gt;='Rating table'!P$11)=1,2,(IF(D12&lt;'Rating table'!$P$11,1,(IF(D12&gt;='Rating table'!$P$12,3,0))))))</f>
        <v>1</v>
      </c>
      <c r="F12" s="9">
        <f>IFERROR(INDEX('Rating table'!L$28:U$37,Feuil2!B12,Feuil2!A12),"")</f>
        <v>1</v>
      </c>
      <c r="G12" s="9">
        <f>IF('Rating table'!$P$7='Rating table'!$V$3,Feuil2!E12,Feuil2!F12)</f>
        <v>1</v>
      </c>
    </row>
    <row r="13" spans="1:7" x14ac:dyDescent="0.25">
      <c r="A13" s="9">
        <f>IF(A12+1&lt;='Rating table'!D$11,A12+1,1)</f>
        <v>2</v>
      </c>
      <c r="B13" s="9">
        <f>IFERROR(IF(IF(A13=1,B12+1,B12)&lt;='Rating table'!H$11,IF(A13=1,B12+1,B12),""),"")</f>
        <v>2</v>
      </c>
      <c r="C13" s="9" t="str">
        <f t="shared" si="0"/>
        <v>2-2</v>
      </c>
      <c r="D13" s="9">
        <f t="shared" si="1"/>
        <v>4</v>
      </c>
      <c r="E13" s="136">
        <f>IF(B13="","",IF((D13&lt;'Rating table'!$P$12)*(D13&gt;='Rating table'!P$11)=1,2,(IF(D13&lt;'Rating table'!$P$11,1,(IF(D13&gt;='Rating table'!$P$12,3,0))))))</f>
        <v>1</v>
      </c>
      <c r="F13" s="9">
        <f>IFERROR(INDEX('Rating table'!L$28:U$37,Feuil2!B13,Feuil2!A13),"")</f>
        <v>1</v>
      </c>
      <c r="G13" s="9">
        <f>IF('Rating table'!$P$7='Rating table'!$V$3,Feuil2!E13,Feuil2!F13)</f>
        <v>1</v>
      </c>
    </row>
    <row r="14" spans="1:7" x14ac:dyDescent="0.25">
      <c r="A14" s="9">
        <f>IF(A13+1&lt;='Rating table'!D$11,A13+1,1)</f>
        <v>3</v>
      </c>
      <c r="B14" s="9">
        <f>IFERROR(IF(IF(A14=1,B13+1,B13)&lt;='Rating table'!H$11,IF(A14=1,B13+1,B13),""),"")</f>
        <v>2</v>
      </c>
      <c r="C14" s="9" t="str">
        <f t="shared" si="0"/>
        <v>2-3</v>
      </c>
      <c r="D14" s="9">
        <f t="shared" si="1"/>
        <v>5</v>
      </c>
      <c r="E14" s="136">
        <f>IF(B14="","",IF((D14&lt;'Rating table'!$P$12)*(D14&gt;='Rating table'!P$11)=1,2,(IF(D14&lt;'Rating table'!$P$11,1,(IF(D14&gt;='Rating table'!$P$12,3,0))))))</f>
        <v>2</v>
      </c>
      <c r="F14" s="9">
        <f>IFERROR(INDEX('Rating table'!L$28:U$37,Feuil2!B14,Feuil2!A14),"")</f>
        <v>1</v>
      </c>
      <c r="G14" s="9">
        <f>IF('Rating table'!$P$7='Rating table'!$V$3,Feuil2!E14,Feuil2!F14)</f>
        <v>2</v>
      </c>
    </row>
    <row r="15" spans="1:7" x14ac:dyDescent="0.25">
      <c r="A15" s="9">
        <f>IF(A14+1&lt;='Rating table'!D$11,A14+1,1)</f>
        <v>4</v>
      </c>
      <c r="B15" s="9">
        <f>IFERROR(IF(IF(A15=1,B14+1,B14)&lt;='Rating table'!H$11,IF(A15=1,B14+1,B14),""),"")</f>
        <v>2</v>
      </c>
      <c r="C15" s="9" t="str">
        <f t="shared" si="0"/>
        <v>2-4</v>
      </c>
      <c r="D15" s="9">
        <f t="shared" si="1"/>
        <v>6</v>
      </c>
      <c r="E15" s="136">
        <f>IF(B15="","",IF((D15&lt;'Rating table'!$P$12)*(D15&gt;='Rating table'!P$11)=1,2,(IF(D15&lt;'Rating table'!$P$11,1,(IF(D15&gt;='Rating table'!$P$12,3,0))))))</f>
        <v>2</v>
      </c>
      <c r="F15" s="9">
        <f>IFERROR(INDEX('Rating table'!L$28:U$37,Feuil2!B15,Feuil2!A15),"")</f>
        <v>1</v>
      </c>
      <c r="G15" s="9">
        <f>IF('Rating table'!$P$7='Rating table'!$V$3,Feuil2!E15,Feuil2!F15)</f>
        <v>2</v>
      </c>
    </row>
    <row r="16" spans="1:7" x14ac:dyDescent="0.25">
      <c r="A16" s="9">
        <f>IF(A15+1&lt;='Rating table'!D$11,A15+1,1)</f>
        <v>5</v>
      </c>
      <c r="B16" s="9">
        <f>IFERROR(IF(IF(A16=1,B15+1,B15)&lt;='Rating table'!H$11,IF(A16=1,B15+1,B15),""),"")</f>
        <v>2</v>
      </c>
      <c r="C16" s="9" t="str">
        <f t="shared" si="0"/>
        <v>2-5</v>
      </c>
      <c r="D16" s="9">
        <f t="shared" si="1"/>
        <v>7</v>
      </c>
      <c r="E16" s="136">
        <f>IF(B16="","",IF((D16&lt;'Rating table'!$P$12)*(D16&gt;='Rating table'!P$11)=1,2,(IF(D16&lt;'Rating table'!$P$11,1,(IF(D16&gt;='Rating table'!$P$12,3,0))))))</f>
        <v>2</v>
      </c>
      <c r="F16" s="9">
        <f>IFERROR(INDEX('Rating table'!L$28:U$37,Feuil2!B16,Feuil2!A16),"")</f>
        <v>2</v>
      </c>
      <c r="G16" s="9">
        <f>IF('Rating table'!$P$7='Rating table'!$V$3,Feuil2!E16,Feuil2!F16)</f>
        <v>2</v>
      </c>
    </row>
    <row r="17" spans="1:7" x14ac:dyDescent="0.25">
      <c r="A17" s="9">
        <f>IF(A16+1&lt;='Rating table'!D$11,A16+1,1)</f>
        <v>6</v>
      </c>
      <c r="B17" s="9">
        <f>IFERROR(IF(IF(A17=1,B16+1,B16)&lt;='Rating table'!H$11,IF(A17=1,B16+1,B16),""),"")</f>
        <v>2</v>
      </c>
      <c r="C17" s="9" t="str">
        <f t="shared" si="0"/>
        <v>2-6</v>
      </c>
      <c r="D17" s="9">
        <f t="shared" si="1"/>
        <v>8</v>
      </c>
      <c r="E17" s="136">
        <f>IF(B17="","",IF((D17&lt;'Rating table'!$P$12)*(D17&gt;='Rating table'!P$11)=1,2,(IF(D17&lt;'Rating table'!$P$11,1,(IF(D17&gt;='Rating table'!$P$12,3,0))))))</f>
        <v>3</v>
      </c>
      <c r="F17" s="9">
        <f>IFERROR(INDEX('Rating table'!L$28:U$37,Feuil2!B17,Feuil2!A17),"")</f>
        <v>2</v>
      </c>
      <c r="G17" s="9">
        <f>IF('Rating table'!$P$7='Rating table'!$V$3,Feuil2!E17,Feuil2!F17)</f>
        <v>3</v>
      </c>
    </row>
    <row r="18" spans="1:7" x14ac:dyDescent="0.25">
      <c r="A18" s="9">
        <f>IF(A17+1&lt;='Rating table'!D$11,A17+1,1)</f>
        <v>7</v>
      </c>
      <c r="B18" s="9">
        <f>IFERROR(IF(IF(A18=1,B17+1,B17)&lt;='Rating table'!H$11,IF(A18=1,B17+1,B17),""),"")</f>
        <v>2</v>
      </c>
      <c r="C18" s="9" t="str">
        <f t="shared" si="0"/>
        <v>2-7</v>
      </c>
      <c r="D18" s="9">
        <f t="shared" si="1"/>
        <v>9</v>
      </c>
      <c r="E18" s="136">
        <f>IF(B18="","",IF((D18&lt;'Rating table'!$P$12)*(D18&gt;='Rating table'!P$11)=1,2,(IF(D18&lt;'Rating table'!$P$11,1,(IF(D18&gt;='Rating table'!$P$12,3,0))))))</f>
        <v>3</v>
      </c>
      <c r="F18" s="9">
        <f>IFERROR(INDEX('Rating table'!L$28:U$37,Feuil2!B18,Feuil2!A18),"")</f>
        <v>2</v>
      </c>
      <c r="G18" s="9">
        <f>IF('Rating table'!$P$7='Rating table'!$V$3,Feuil2!E18,Feuil2!F18)</f>
        <v>3</v>
      </c>
    </row>
    <row r="19" spans="1:7" x14ac:dyDescent="0.25">
      <c r="A19" s="9">
        <f>IF(A18+1&lt;='Rating table'!D$11,A18+1,1)</f>
        <v>8</v>
      </c>
      <c r="B19" s="9">
        <f>IFERROR(IF(IF(A19=1,B18+1,B18)&lt;='Rating table'!H$11,IF(A19=1,B18+1,B18),""),"")</f>
        <v>2</v>
      </c>
      <c r="C19" s="9" t="str">
        <f t="shared" si="0"/>
        <v>2-8</v>
      </c>
      <c r="D19" s="9">
        <f t="shared" si="1"/>
        <v>10</v>
      </c>
      <c r="E19" s="136">
        <f>IF(B19="","",IF((D19&lt;'Rating table'!$P$12)*(D19&gt;='Rating table'!P$11)=1,2,(IF(D19&lt;'Rating table'!$P$11,1,(IF(D19&gt;='Rating table'!$P$12,3,0))))))</f>
        <v>3</v>
      </c>
      <c r="F19" s="9">
        <f>IFERROR(INDEX('Rating table'!L$28:U$37,Feuil2!B19,Feuil2!A19),"")</f>
        <v>2</v>
      </c>
      <c r="G19" s="9">
        <f>IF('Rating table'!$P$7='Rating table'!$V$3,Feuil2!E19,Feuil2!F19)</f>
        <v>3</v>
      </c>
    </row>
    <row r="20" spans="1:7" x14ac:dyDescent="0.25">
      <c r="A20" s="9">
        <f>IF(A19+1&lt;='Rating table'!D$11,A19+1,1)</f>
        <v>9</v>
      </c>
      <c r="B20" s="9">
        <f>IFERROR(IF(IF(A20=1,B19+1,B19)&lt;='Rating table'!H$11,IF(A20=1,B19+1,B19),""),"")</f>
        <v>2</v>
      </c>
      <c r="C20" s="9" t="str">
        <f t="shared" si="0"/>
        <v>2-9</v>
      </c>
      <c r="D20" s="9">
        <f t="shared" si="1"/>
        <v>11</v>
      </c>
      <c r="E20" s="136">
        <f>IF(B20="","",IF((D20&lt;'Rating table'!$P$12)*(D20&gt;='Rating table'!P$11)=1,2,(IF(D20&lt;'Rating table'!$P$11,1,(IF(D20&gt;='Rating table'!$P$12,3,0))))))</f>
        <v>3</v>
      </c>
      <c r="F20" s="9">
        <f>IFERROR(INDEX('Rating table'!L$28:U$37,Feuil2!B20,Feuil2!A20),"")</f>
        <v>2</v>
      </c>
      <c r="G20" s="9">
        <f>IF('Rating table'!$P$7='Rating table'!$V$3,Feuil2!E20,Feuil2!F20)</f>
        <v>3</v>
      </c>
    </row>
    <row r="21" spans="1:7" x14ac:dyDescent="0.25">
      <c r="A21" s="9">
        <f>IF(A20+1&lt;='Rating table'!D$11,A20+1,1)</f>
        <v>10</v>
      </c>
      <c r="B21" s="9">
        <f>IFERROR(IF(IF(A21=1,B20+1,B20)&lt;='Rating table'!H$11,IF(A21=1,B20+1,B20),""),"")</f>
        <v>2</v>
      </c>
      <c r="C21" s="9" t="str">
        <f t="shared" si="0"/>
        <v>2-10</v>
      </c>
      <c r="D21" s="9">
        <f t="shared" si="1"/>
        <v>12</v>
      </c>
      <c r="E21" s="136">
        <f>IF(B21="","",IF((D21&lt;'Rating table'!$P$12)*(D21&gt;='Rating table'!P$11)=1,2,(IF(D21&lt;'Rating table'!$P$11,1,(IF(D21&gt;='Rating table'!$P$12,3,0))))))</f>
        <v>3</v>
      </c>
      <c r="F21" s="9">
        <f>IFERROR(INDEX('Rating table'!L$28:U$37,Feuil2!B21,Feuil2!A21),"")</f>
        <v>3</v>
      </c>
      <c r="G21" s="9">
        <f>IF('Rating table'!$P$7='Rating table'!$V$3,Feuil2!E21,Feuil2!F21)</f>
        <v>3</v>
      </c>
    </row>
    <row r="22" spans="1:7" x14ac:dyDescent="0.25">
      <c r="A22" s="9">
        <f>IF(A21+1&lt;='Rating table'!D$11,A21+1,1)</f>
        <v>1</v>
      </c>
      <c r="B22" s="9">
        <f>IFERROR(IF(IF(A22=1,B21+1,B21)&lt;='Rating table'!H$11,IF(A22=1,B21+1,B21),""),"")</f>
        <v>3</v>
      </c>
      <c r="C22" s="9" t="str">
        <f t="shared" si="0"/>
        <v>3-1</v>
      </c>
      <c r="D22" s="9">
        <f t="shared" si="1"/>
        <v>4</v>
      </c>
      <c r="E22" s="136">
        <f>IF(B22="","",IF((D22&lt;'Rating table'!$P$12)*(D22&gt;='Rating table'!P$11)=1,2,(IF(D22&lt;'Rating table'!$P$11,1,(IF(D22&gt;='Rating table'!$P$12,3,0))))))</f>
        <v>1</v>
      </c>
      <c r="F22" s="9">
        <f>IFERROR(INDEX('Rating table'!L$28:U$37,Feuil2!B22,Feuil2!A22),"")</f>
        <v>1</v>
      </c>
      <c r="G22" s="9">
        <f>IF('Rating table'!$P$7='Rating table'!$V$3,Feuil2!E22,Feuil2!F22)</f>
        <v>1</v>
      </c>
    </row>
    <row r="23" spans="1:7" x14ac:dyDescent="0.25">
      <c r="A23" s="9">
        <f>IF(A22+1&lt;='Rating table'!D$11,A22+1,1)</f>
        <v>2</v>
      </c>
      <c r="B23" s="9">
        <f>IFERROR(IF(IF(A23=1,B22+1,B22)&lt;='Rating table'!H$11,IF(A23=1,B22+1,B22),""),"")</f>
        <v>3</v>
      </c>
      <c r="C23" s="9" t="str">
        <f t="shared" si="0"/>
        <v>3-2</v>
      </c>
      <c r="D23" s="9">
        <f t="shared" si="1"/>
        <v>5</v>
      </c>
      <c r="E23" s="136">
        <f>IF(B23="","",IF((D23&lt;'Rating table'!$P$12)*(D23&gt;='Rating table'!P$11)=1,2,(IF(D23&lt;'Rating table'!$P$11,1,(IF(D23&gt;='Rating table'!$P$12,3,0))))))</f>
        <v>2</v>
      </c>
      <c r="F23" s="9">
        <f>IFERROR(INDEX('Rating table'!L$28:U$37,Feuil2!B23,Feuil2!A23),"")</f>
        <v>1</v>
      </c>
      <c r="G23" s="9">
        <f>IF('Rating table'!$P$7='Rating table'!$V$3,Feuil2!E23,Feuil2!F23)</f>
        <v>2</v>
      </c>
    </row>
    <row r="24" spans="1:7" x14ac:dyDescent="0.25">
      <c r="A24" s="9">
        <f>IF(A23+1&lt;='Rating table'!D$11,A23+1,1)</f>
        <v>3</v>
      </c>
      <c r="B24" s="9">
        <f>IFERROR(IF(IF(A24=1,B23+1,B23)&lt;='Rating table'!H$11,IF(A24=1,B23+1,B23),""),"")</f>
        <v>3</v>
      </c>
      <c r="C24" s="9" t="str">
        <f t="shared" si="0"/>
        <v>3-3</v>
      </c>
      <c r="D24" s="9">
        <f t="shared" si="1"/>
        <v>6</v>
      </c>
      <c r="E24" s="136">
        <f>IF(B24="","",IF((D24&lt;'Rating table'!$P$12)*(D24&gt;='Rating table'!P$11)=1,2,(IF(D24&lt;'Rating table'!$P$11,1,(IF(D24&gt;='Rating table'!$P$12,3,0))))))</f>
        <v>2</v>
      </c>
      <c r="F24" s="9">
        <f>IFERROR(INDEX('Rating table'!L$28:U$37,Feuil2!B24,Feuil2!A24),"")</f>
        <v>1</v>
      </c>
      <c r="G24" s="9">
        <f>IF('Rating table'!$P$7='Rating table'!$V$3,Feuil2!E24,Feuil2!F24)</f>
        <v>2</v>
      </c>
    </row>
    <row r="25" spans="1:7" x14ac:dyDescent="0.25">
      <c r="A25" s="9">
        <f>IF(A24+1&lt;='Rating table'!D$11,A24+1,1)</f>
        <v>4</v>
      </c>
      <c r="B25" s="9">
        <f>IFERROR(IF(IF(A25=1,B24+1,B24)&lt;='Rating table'!H$11,IF(A25=1,B24+1,B24),""),"")</f>
        <v>3</v>
      </c>
      <c r="C25" s="9" t="str">
        <f t="shared" si="0"/>
        <v>3-4</v>
      </c>
      <c r="D25" s="9">
        <f t="shared" si="1"/>
        <v>7</v>
      </c>
      <c r="E25" s="136">
        <f>IF(B25="","",IF((D25&lt;'Rating table'!$P$12)*(D25&gt;='Rating table'!P$11)=1,2,(IF(D25&lt;'Rating table'!$P$11,1,(IF(D25&gt;='Rating table'!$P$12,3,0))))))</f>
        <v>2</v>
      </c>
      <c r="F25" s="9">
        <f>IFERROR(INDEX('Rating table'!L$28:U$37,Feuil2!B25,Feuil2!A25),"")</f>
        <v>1</v>
      </c>
      <c r="G25" s="9">
        <f>IF('Rating table'!$P$7='Rating table'!$V$3,Feuil2!E25,Feuil2!F25)</f>
        <v>2</v>
      </c>
    </row>
    <row r="26" spans="1:7" x14ac:dyDescent="0.25">
      <c r="A26" s="9">
        <f>IF(A25+1&lt;='Rating table'!D$11,A25+1,1)</f>
        <v>5</v>
      </c>
      <c r="B26" s="9">
        <f>IFERROR(IF(IF(A26=1,B25+1,B25)&lt;='Rating table'!H$11,IF(A26=1,B25+1,B25),""),"")</f>
        <v>3</v>
      </c>
      <c r="C26" s="9" t="str">
        <f t="shared" si="0"/>
        <v>3-5</v>
      </c>
      <c r="D26" s="9">
        <f t="shared" si="1"/>
        <v>8</v>
      </c>
      <c r="E26" s="136">
        <f>IF(B26="","",IF((D26&lt;'Rating table'!$P$12)*(D26&gt;='Rating table'!P$11)=1,2,(IF(D26&lt;'Rating table'!$P$11,1,(IF(D26&gt;='Rating table'!$P$12,3,0))))))</f>
        <v>3</v>
      </c>
      <c r="F26" s="9">
        <f>IFERROR(INDEX('Rating table'!L$28:U$37,Feuil2!B26,Feuil2!A26),"")</f>
        <v>2</v>
      </c>
      <c r="G26" s="9">
        <f>IF('Rating table'!$P$7='Rating table'!$V$3,Feuil2!E26,Feuil2!F26)</f>
        <v>3</v>
      </c>
    </row>
    <row r="27" spans="1:7" x14ac:dyDescent="0.25">
      <c r="A27" s="9">
        <f>IF(A26+1&lt;='Rating table'!D$11,A26+1,1)</f>
        <v>6</v>
      </c>
      <c r="B27" s="9">
        <f>IFERROR(IF(IF(A27=1,B26+1,B26)&lt;='Rating table'!H$11,IF(A27=1,B26+1,B26),""),"")</f>
        <v>3</v>
      </c>
      <c r="C27" s="9" t="str">
        <f t="shared" si="0"/>
        <v>3-6</v>
      </c>
      <c r="D27" s="9">
        <f t="shared" si="1"/>
        <v>9</v>
      </c>
      <c r="E27" s="136">
        <f>IF(B27="","",IF((D27&lt;'Rating table'!$P$12)*(D27&gt;='Rating table'!P$11)=1,2,(IF(D27&lt;'Rating table'!$P$11,1,(IF(D27&gt;='Rating table'!$P$12,3,0))))))</f>
        <v>3</v>
      </c>
      <c r="F27" s="9">
        <f>IFERROR(INDEX('Rating table'!L$28:U$37,Feuil2!B27,Feuil2!A27),"")</f>
        <v>2</v>
      </c>
      <c r="G27" s="9">
        <f>IF('Rating table'!$P$7='Rating table'!$V$3,Feuil2!E27,Feuil2!F27)</f>
        <v>3</v>
      </c>
    </row>
    <row r="28" spans="1:7" x14ac:dyDescent="0.25">
      <c r="A28" s="9">
        <f>IF(A27+1&lt;='Rating table'!D$11,A27+1,1)</f>
        <v>7</v>
      </c>
      <c r="B28" s="9">
        <f>IFERROR(IF(IF(A28=1,B27+1,B27)&lt;='Rating table'!H$11,IF(A28=1,B27+1,B27),""),"")</f>
        <v>3</v>
      </c>
      <c r="C28" s="9" t="str">
        <f t="shared" si="0"/>
        <v>3-7</v>
      </c>
      <c r="D28" s="9">
        <f t="shared" si="1"/>
        <v>10</v>
      </c>
      <c r="E28" s="136">
        <f>IF(B28="","",IF((D28&lt;'Rating table'!$P$12)*(D28&gt;='Rating table'!P$11)=1,2,(IF(D28&lt;'Rating table'!$P$11,1,(IF(D28&gt;='Rating table'!$P$12,3,0))))))</f>
        <v>3</v>
      </c>
      <c r="F28" s="9">
        <f>IFERROR(INDEX('Rating table'!L$28:U$37,Feuil2!B28,Feuil2!A28),"")</f>
        <v>2</v>
      </c>
      <c r="G28" s="9">
        <f>IF('Rating table'!$P$7='Rating table'!$V$3,Feuil2!E28,Feuil2!F28)</f>
        <v>3</v>
      </c>
    </row>
    <row r="29" spans="1:7" x14ac:dyDescent="0.25">
      <c r="A29" s="9">
        <f>IF(A28+1&lt;='Rating table'!D$11,A28+1,1)</f>
        <v>8</v>
      </c>
      <c r="B29" s="9">
        <f>IFERROR(IF(IF(A29=1,B28+1,B28)&lt;='Rating table'!H$11,IF(A29=1,B28+1,B28),""),"")</f>
        <v>3</v>
      </c>
      <c r="C29" s="9" t="str">
        <f t="shared" si="0"/>
        <v>3-8</v>
      </c>
      <c r="D29" s="9">
        <f t="shared" si="1"/>
        <v>11</v>
      </c>
      <c r="E29" s="136">
        <f>IF(B29="","",IF((D29&lt;'Rating table'!$P$12)*(D29&gt;='Rating table'!P$11)=1,2,(IF(D29&lt;'Rating table'!$P$11,1,(IF(D29&gt;='Rating table'!$P$12,3,0))))))</f>
        <v>3</v>
      </c>
      <c r="F29" s="9">
        <f>IFERROR(INDEX('Rating table'!L$28:U$37,Feuil2!B29,Feuil2!A29),"")</f>
        <v>3</v>
      </c>
      <c r="G29" s="9">
        <f>IF('Rating table'!$P$7='Rating table'!$V$3,Feuil2!E29,Feuil2!F29)</f>
        <v>3</v>
      </c>
    </row>
    <row r="30" spans="1:7" x14ac:dyDescent="0.25">
      <c r="A30" s="9">
        <f>IF(A29+1&lt;='Rating table'!D$11,A29+1,1)</f>
        <v>9</v>
      </c>
      <c r="B30" s="9">
        <f>IFERROR(IF(IF(A30=1,B29+1,B29)&lt;='Rating table'!H$11,IF(A30=1,B29+1,B29),""),"")</f>
        <v>3</v>
      </c>
      <c r="C30" s="9" t="str">
        <f t="shared" si="0"/>
        <v>3-9</v>
      </c>
      <c r="D30" s="9">
        <f t="shared" si="1"/>
        <v>12</v>
      </c>
      <c r="E30" s="136">
        <f>IF(B30="","",IF((D30&lt;'Rating table'!$P$12)*(D30&gt;='Rating table'!P$11)=1,2,(IF(D30&lt;'Rating table'!$P$11,1,(IF(D30&gt;='Rating table'!$P$12,3,0))))))</f>
        <v>3</v>
      </c>
      <c r="F30" s="9">
        <f>IFERROR(INDEX('Rating table'!L$28:U$37,Feuil2!B30,Feuil2!A30),"")</f>
        <v>3</v>
      </c>
      <c r="G30" s="9">
        <f>IF('Rating table'!$P$7='Rating table'!$V$3,Feuil2!E30,Feuil2!F30)</f>
        <v>3</v>
      </c>
    </row>
    <row r="31" spans="1:7" x14ac:dyDescent="0.25">
      <c r="A31" s="9">
        <f>IF(A30+1&lt;='Rating table'!D$11,A30+1,1)</f>
        <v>10</v>
      </c>
      <c r="B31" s="9">
        <f>IFERROR(IF(IF(A31=1,B30+1,B30)&lt;='Rating table'!H$11,IF(A31=1,B30+1,B30),""),"")</f>
        <v>3</v>
      </c>
      <c r="C31" s="9" t="str">
        <f t="shared" si="0"/>
        <v>3-10</v>
      </c>
      <c r="D31" s="9">
        <f t="shared" si="1"/>
        <v>13</v>
      </c>
      <c r="E31" s="136">
        <f>IF(B31="","",IF((D31&lt;'Rating table'!$P$12)*(D31&gt;='Rating table'!P$11)=1,2,(IF(D31&lt;'Rating table'!$P$11,1,(IF(D31&gt;='Rating table'!$P$12,3,0))))))</f>
        <v>3</v>
      </c>
      <c r="F31" s="9">
        <f>IFERROR(INDEX('Rating table'!L$28:U$37,Feuil2!B31,Feuil2!A31),"")</f>
        <v>3</v>
      </c>
      <c r="G31" s="9">
        <f>IF('Rating table'!$P$7='Rating table'!$V$3,Feuil2!E31,Feuil2!F31)</f>
        <v>3</v>
      </c>
    </row>
    <row r="32" spans="1:7" x14ac:dyDescent="0.25">
      <c r="A32" s="9">
        <f>IF(A31+1&lt;='Rating table'!D$11,A31+1,1)</f>
        <v>1</v>
      </c>
      <c r="B32" s="9">
        <f>IFERROR(IF(IF(A32=1,B31+1,B31)&lt;='Rating table'!H$11,IF(A32=1,B31+1,B31),""),"")</f>
        <v>4</v>
      </c>
      <c r="C32" s="9" t="str">
        <f t="shared" si="0"/>
        <v>4-1</v>
      </c>
      <c r="D32" s="9">
        <f t="shared" si="1"/>
        <v>5</v>
      </c>
      <c r="E32" s="136">
        <f>IF(B32="","",IF((D32&lt;'Rating table'!$P$12)*(D32&gt;='Rating table'!P$11)=1,2,(IF(D32&lt;'Rating table'!$P$11,1,(IF(D32&gt;='Rating table'!$P$12,3,0))))))</f>
        <v>2</v>
      </c>
      <c r="F32" s="9">
        <f>IFERROR(INDEX('Rating table'!L$28:U$37,Feuil2!B32,Feuil2!A32),"")</f>
        <v>1</v>
      </c>
      <c r="G32" s="9">
        <f>IF('Rating table'!$P$7='Rating table'!$V$3,Feuil2!E32,Feuil2!F32)</f>
        <v>2</v>
      </c>
    </row>
    <row r="33" spans="1:7" x14ac:dyDescent="0.25">
      <c r="A33" s="9">
        <f>IF(A32+1&lt;='Rating table'!D$11,A32+1,1)</f>
        <v>2</v>
      </c>
      <c r="B33" s="9">
        <f>IFERROR(IF(IF(A33=1,B32+1,B32)&lt;='Rating table'!H$11,IF(A33=1,B32+1,B32),""),"")</f>
        <v>4</v>
      </c>
      <c r="C33" s="9" t="str">
        <f t="shared" si="0"/>
        <v>4-2</v>
      </c>
      <c r="D33" s="9">
        <f t="shared" si="1"/>
        <v>6</v>
      </c>
      <c r="E33" s="136">
        <f>IF(B33="","",IF((D33&lt;'Rating table'!$P$12)*(D33&gt;='Rating table'!P$11)=1,2,(IF(D33&lt;'Rating table'!$P$11,1,(IF(D33&gt;='Rating table'!$P$12,3,0))))))</f>
        <v>2</v>
      </c>
      <c r="F33" s="9">
        <f>IFERROR(INDEX('Rating table'!L$28:U$37,Feuil2!B33,Feuil2!A33),"")</f>
        <v>1</v>
      </c>
      <c r="G33" s="9">
        <f>IF('Rating table'!$P$7='Rating table'!$V$3,Feuil2!E33,Feuil2!F33)</f>
        <v>2</v>
      </c>
    </row>
    <row r="34" spans="1:7" x14ac:dyDescent="0.25">
      <c r="A34" s="9">
        <f>IF(A33+1&lt;='Rating table'!D$11,A33+1,1)</f>
        <v>3</v>
      </c>
      <c r="B34" s="9">
        <f>IFERROR(IF(IF(A34=1,B33+1,B33)&lt;='Rating table'!H$11,IF(A34=1,B33+1,B33),""),"")</f>
        <v>4</v>
      </c>
      <c r="C34" s="9" t="str">
        <f t="shared" si="0"/>
        <v>4-3</v>
      </c>
      <c r="D34" s="9">
        <f t="shared" si="1"/>
        <v>7</v>
      </c>
      <c r="E34" s="136">
        <f>IF(B34="","",IF((D34&lt;'Rating table'!$P$12)*(D34&gt;='Rating table'!P$11)=1,2,(IF(D34&lt;'Rating table'!$P$11,1,(IF(D34&gt;='Rating table'!$P$12,3,0))))))</f>
        <v>2</v>
      </c>
      <c r="F34" s="9">
        <f>IFERROR(INDEX('Rating table'!L$28:U$37,Feuil2!B34,Feuil2!A34),"")</f>
        <v>2</v>
      </c>
      <c r="G34" s="9">
        <f>IF('Rating table'!$P$7='Rating table'!$V$3,Feuil2!E34,Feuil2!F34)</f>
        <v>2</v>
      </c>
    </row>
    <row r="35" spans="1:7" x14ac:dyDescent="0.25">
      <c r="A35" s="9">
        <f>IF(A34+1&lt;='Rating table'!D$11,A34+1,1)</f>
        <v>4</v>
      </c>
      <c r="B35" s="9">
        <f>IFERROR(IF(IF(A35=1,B34+1,B34)&lt;='Rating table'!H$11,IF(A35=1,B34+1,B34),""),"")</f>
        <v>4</v>
      </c>
      <c r="C35" s="9" t="str">
        <f t="shared" si="0"/>
        <v>4-4</v>
      </c>
      <c r="D35" s="9">
        <f t="shared" si="1"/>
        <v>8</v>
      </c>
      <c r="E35" s="136">
        <f>IF(B35="","",IF((D35&lt;'Rating table'!$P$12)*(D35&gt;='Rating table'!P$11)=1,2,(IF(D35&lt;'Rating table'!$P$11,1,(IF(D35&gt;='Rating table'!$P$12,3,0))))))</f>
        <v>3</v>
      </c>
      <c r="F35" s="9">
        <f>IFERROR(INDEX('Rating table'!L$28:U$37,Feuil2!B35,Feuil2!A35),"")</f>
        <v>2</v>
      </c>
      <c r="G35" s="9">
        <f>IF('Rating table'!$P$7='Rating table'!$V$3,Feuil2!E35,Feuil2!F35)</f>
        <v>3</v>
      </c>
    </row>
    <row r="36" spans="1:7" x14ac:dyDescent="0.25">
      <c r="A36" s="9">
        <f>IF(A35+1&lt;='Rating table'!D$11,A35+1,1)</f>
        <v>5</v>
      </c>
      <c r="B36" s="9">
        <f>IFERROR(IF(IF(A36=1,B35+1,B35)&lt;='Rating table'!H$11,IF(A36=1,B35+1,B35),""),"")</f>
        <v>4</v>
      </c>
      <c r="C36" s="9" t="str">
        <f t="shared" si="0"/>
        <v>4-5</v>
      </c>
      <c r="D36" s="9">
        <f t="shared" si="1"/>
        <v>9</v>
      </c>
      <c r="E36" s="136">
        <f>IF(B36="","",IF((D36&lt;'Rating table'!$P$12)*(D36&gt;='Rating table'!P$11)=1,2,(IF(D36&lt;'Rating table'!$P$11,1,(IF(D36&gt;='Rating table'!$P$12,3,0))))))</f>
        <v>3</v>
      </c>
      <c r="F36" s="9">
        <f>IFERROR(INDEX('Rating table'!L$28:U$37,Feuil2!B36,Feuil2!A36),"")</f>
        <v>2</v>
      </c>
      <c r="G36" s="9">
        <f>IF('Rating table'!$P$7='Rating table'!$V$3,Feuil2!E36,Feuil2!F36)</f>
        <v>3</v>
      </c>
    </row>
    <row r="37" spans="1:7" x14ac:dyDescent="0.25">
      <c r="A37" s="9">
        <f>IF(A36+1&lt;='Rating table'!D$11,A36+1,1)</f>
        <v>6</v>
      </c>
      <c r="B37" s="9">
        <f>IFERROR(IF(IF(A37=1,B36+1,B36)&lt;='Rating table'!H$11,IF(A37=1,B36+1,B36),""),"")</f>
        <v>4</v>
      </c>
      <c r="C37" s="9" t="str">
        <f t="shared" si="0"/>
        <v>4-6</v>
      </c>
      <c r="D37" s="9">
        <f t="shared" si="1"/>
        <v>10</v>
      </c>
      <c r="E37" s="136">
        <f>IF(B37="","",IF((D37&lt;'Rating table'!$P$12)*(D37&gt;='Rating table'!P$11)=1,2,(IF(D37&lt;'Rating table'!$P$11,1,(IF(D37&gt;='Rating table'!$P$12,3,0))))))</f>
        <v>3</v>
      </c>
      <c r="F37" s="9">
        <f>IFERROR(INDEX('Rating table'!L$28:U$37,Feuil2!B37,Feuil2!A37),"")</f>
        <v>2</v>
      </c>
      <c r="G37" s="9">
        <f>IF('Rating table'!$P$7='Rating table'!$V$3,Feuil2!E37,Feuil2!F37)</f>
        <v>3</v>
      </c>
    </row>
    <row r="38" spans="1:7" x14ac:dyDescent="0.25">
      <c r="A38" s="9">
        <f>IF(A37+1&lt;='Rating table'!D$11,A37+1,1)</f>
        <v>7</v>
      </c>
      <c r="B38" s="9">
        <f>IFERROR(IF(IF(A38=1,B37+1,B37)&lt;='Rating table'!H$11,IF(A38=1,B37+1,B37),""),"")</f>
        <v>4</v>
      </c>
      <c r="C38" s="9" t="str">
        <f t="shared" si="0"/>
        <v>4-7</v>
      </c>
      <c r="D38" s="9">
        <f t="shared" si="1"/>
        <v>11</v>
      </c>
      <c r="E38" s="136">
        <f>IF(B38="","",IF((D38&lt;'Rating table'!$P$12)*(D38&gt;='Rating table'!P$11)=1,2,(IF(D38&lt;'Rating table'!$P$11,1,(IF(D38&gt;='Rating table'!$P$12,3,0))))))</f>
        <v>3</v>
      </c>
      <c r="F38" s="9">
        <f>IFERROR(INDEX('Rating table'!L$28:U$37,Feuil2!B38,Feuil2!A38),"")</f>
        <v>2</v>
      </c>
      <c r="G38" s="9">
        <f>IF('Rating table'!$P$7='Rating table'!$V$3,Feuil2!E38,Feuil2!F38)</f>
        <v>3</v>
      </c>
    </row>
    <row r="39" spans="1:7" x14ac:dyDescent="0.25">
      <c r="A39" s="9">
        <f>IF(A38+1&lt;='Rating table'!D$11,A38+1,1)</f>
        <v>8</v>
      </c>
      <c r="B39" s="9">
        <f>IFERROR(IF(IF(A39=1,B38+1,B38)&lt;='Rating table'!H$11,IF(A39=1,B38+1,B38),""),"")</f>
        <v>4</v>
      </c>
      <c r="C39" s="9" t="str">
        <f t="shared" si="0"/>
        <v>4-8</v>
      </c>
      <c r="D39" s="9">
        <f t="shared" si="1"/>
        <v>12</v>
      </c>
      <c r="E39" s="136">
        <f>IF(B39="","",IF((D39&lt;'Rating table'!$P$12)*(D39&gt;='Rating table'!P$11)=1,2,(IF(D39&lt;'Rating table'!$P$11,1,(IF(D39&gt;='Rating table'!$P$12,3,0))))))</f>
        <v>3</v>
      </c>
      <c r="F39" s="9">
        <f>IFERROR(INDEX('Rating table'!L$28:U$37,Feuil2!B39,Feuil2!A39),"")</f>
        <v>3</v>
      </c>
      <c r="G39" s="9">
        <f>IF('Rating table'!$P$7='Rating table'!$V$3,Feuil2!E39,Feuil2!F39)</f>
        <v>3</v>
      </c>
    </row>
    <row r="40" spans="1:7" x14ac:dyDescent="0.25">
      <c r="A40" s="9">
        <f>IF(A39+1&lt;='Rating table'!D$11,A39+1,1)</f>
        <v>9</v>
      </c>
      <c r="B40" s="9">
        <f>IFERROR(IF(IF(A40=1,B39+1,B39)&lt;='Rating table'!H$11,IF(A40=1,B39+1,B39),""),"")</f>
        <v>4</v>
      </c>
      <c r="C40" s="9" t="str">
        <f t="shared" si="0"/>
        <v>4-9</v>
      </c>
      <c r="D40" s="9">
        <f t="shared" si="1"/>
        <v>13</v>
      </c>
      <c r="E40" s="136">
        <f>IF(B40="","",IF((D40&lt;'Rating table'!$P$12)*(D40&gt;='Rating table'!P$11)=1,2,(IF(D40&lt;'Rating table'!$P$11,1,(IF(D40&gt;='Rating table'!$P$12,3,0))))))</f>
        <v>3</v>
      </c>
      <c r="F40" s="9">
        <f>IFERROR(INDEX('Rating table'!L$28:U$37,Feuil2!B40,Feuil2!A40),"")</f>
        <v>3</v>
      </c>
      <c r="G40" s="9">
        <f>IF('Rating table'!$P$7='Rating table'!$V$3,Feuil2!E40,Feuil2!F40)</f>
        <v>3</v>
      </c>
    </row>
    <row r="41" spans="1:7" x14ac:dyDescent="0.25">
      <c r="A41" s="9">
        <f>IF(A40+1&lt;='Rating table'!D$11,A40+1,1)</f>
        <v>10</v>
      </c>
      <c r="B41" s="9">
        <f>IFERROR(IF(IF(A41=1,B40+1,B40)&lt;='Rating table'!H$11,IF(A41=1,B40+1,B40),""),"")</f>
        <v>4</v>
      </c>
      <c r="C41" s="9" t="str">
        <f t="shared" si="0"/>
        <v>4-10</v>
      </c>
      <c r="D41" s="9">
        <f t="shared" si="1"/>
        <v>14</v>
      </c>
      <c r="E41" s="136">
        <f>IF(B41="","",IF((D41&lt;'Rating table'!$P$12)*(D41&gt;='Rating table'!P$11)=1,2,(IF(D41&lt;'Rating table'!$P$11,1,(IF(D41&gt;='Rating table'!$P$12,3,0))))))</f>
        <v>3</v>
      </c>
      <c r="F41" s="9">
        <f>IFERROR(INDEX('Rating table'!L$28:U$37,Feuil2!B41,Feuil2!A41),"")</f>
        <v>3</v>
      </c>
      <c r="G41" s="9">
        <f>IF('Rating table'!$P$7='Rating table'!$V$3,Feuil2!E41,Feuil2!F41)</f>
        <v>3</v>
      </c>
    </row>
    <row r="42" spans="1:7" x14ac:dyDescent="0.25">
      <c r="A42" s="9">
        <f>IF(A41+1&lt;='Rating table'!D$11,A41+1,1)</f>
        <v>1</v>
      </c>
      <c r="B42" s="9">
        <f>IFERROR(IF(IF(A42=1,B41+1,B41)&lt;='Rating table'!H$11,IF(A42=1,B41+1,B41),""),"")</f>
        <v>5</v>
      </c>
      <c r="C42" s="9" t="str">
        <f t="shared" si="0"/>
        <v>5-1</v>
      </c>
      <c r="D42" s="9">
        <f t="shared" si="1"/>
        <v>6</v>
      </c>
      <c r="E42" s="136">
        <f>IF(B42="","",IF((D42&lt;'Rating table'!$P$12)*(D42&gt;='Rating table'!P$11)=1,2,(IF(D42&lt;'Rating table'!$P$11,1,(IF(D42&gt;='Rating table'!$P$12,3,0))))))</f>
        <v>2</v>
      </c>
      <c r="F42" s="9">
        <f>IFERROR(INDEX('Rating table'!L$28:U$37,Feuil2!B42,Feuil2!A42),"")</f>
        <v>1</v>
      </c>
      <c r="G42" s="9">
        <f>IF('Rating table'!$P$7='Rating table'!$V$3,Feuil2!E42,Feuil2!F42)</f>
        <v>2</v>
      </c>
    </row>
    <row r="43" spans="1:7" x14ac:dyDescent="0.25">
      <c r="A43" s="9">
        <f>IF(A42+1&lt;='Rating table'!D$11,A42+1,1)</f>
        <v>2</v>
      </c>
      <c r="B43" s="9">
        <f>IFERROR(IF(IF(A43=1,B42+1,B42)&lt;='Rating table'!H$11,IF(A43=1,B42+1,B42),""),"")</f>
        <v>5</v>
      </c>
      <c r="C43" s="9" t="str">
        <f t="shared" si="0"/>
        <v>5-2</v>
      </c>
      <c r="D43" s="9">
        <f t="shared" si="1"/>
        <v>7</v>
      </c>
      <c r="E43" s="136">
        <f>IF(B43="","",IF((D43&lt;'Rating table'!$P$12)*(D43&gt;='Rating table'!P$11)=1,2,(IF(D43&lt;'Rating table'!$P$11,1,(IF(D43&gt;='Rating table'!$P$12,3,0))))))</f>
        <v>2</v>
      </c>
      <c r="F43" s="9">
        <f>IFERROR(INDEX('Rating table'!L$28:U$37,Feuil2!B43,Feuil2!A43),"")</f>
        <v>2</v>
      </c>
      <c r="G43" s="9">
        <f>IF('Rating table'!$P$7='Rating table'!$V$3,Feuil2!E43,Feuil2!F43)</f>
        <v>2</v>
      </c>
    </row>
    <row r="44" spans="1:7" x14ac:dyDescent="0.25">
      <c r="A44" s="9">
        <f>IF(A43+1&lt;='Rating table'!D$11,A43+1,1)</f>
        <v>3</v>
      </c>
      <c r="B44" s="9">
        <f>IFERROR(IF(IF(A44=1,B43+1,B43)&lt;='Rating table'!H$11,IF(A44=1,B43+1,B43),""),"")</f>
        <v>5</v>
      </c>
      <c r="C44" s="9" t="str">
        <f t="shared" si="0"/>
        <v>5-3</v>
      </c>
      <c r="D44" s="9">
        <f t="shared" si="1"/>
        <v>8</v>
      </c>
      <c r="E44" s="136">
        <f>IF(B44="","",IF((D44&lt;'Rating table'!$P$12)*(D44&gt;='Rating table'!P$11)=1,2,(IF(D44&lt;'Rating table'!$P$11,1,(IF(D44&gt;='Rating table'!$P$12,3,0))))))</f>
        <v>3</v>
      </c>
      <c r="F44" s="9">
        <f>IFERROR(INDEX('Rating table'!L$28:U$37,Feuil2!B44,Feuil2!A44),"")</f>
        <v>2</v>
      </c>
      <c r="G44" s="9">
        <f>IF('Rating table'!$P$7='Rating table'!$V$3,Feuil2!E44,Feuil2!F44)</f>
        <v>3</v>
      </c>
    </row>
    <row r="45" spans="1:7" x14ac:dyDescent="0.25">
      <c r="A45" s="9">
        <f>IF(A44+1&lt;='Rating table'!D$11,A44+1,1)</f>
        <v>4</v>
      </c>
      <c r="B45" s="9">
        <f>IFERROR(IF(IF(A45=1,B44+1,B44)&lt;='Rating table'!H$11,IF(A45=1,B44+1,B44),""),"")</f>
        <v>5</v>
      </c>
      <c r="C45" s="9" t="str">
        <f t="shared" si="0"/>
        <v>5-4</v>
      </c>
      <c r="D45" s="9">
        <f t="shared" si="1"/>
        <v>9</v>
      </c>
      <c r="E45" s="136">
        <f>IF(B45="","",IF((D45&lt;'Rating table'!$P$12)*(D45&gt;='Rating table'!P$11)=1,2,(IF(D45&lt;'Rating table'!$P$11,1,(IF(D45&gt;='Rating table'!$P$12,3,0))))))</f>
        <v>3</v>
      </c>
      <c r="F45" s="9">
        <f>IFERROR(INDEX('Rating table'!L$28:U$37,Feuil2!B45,Feuil2!A45),"")</f>
        <v>2</v>
      </c>
      <c r="G45" s="9">
        <f>IF('Rating table'!$P$7='Rating table'!$V$3,Feuil2!E45,Feuil2!F45)</f>
        <v>3</v>
      </c>
    </row>
    <row r="46" spans="1:7" x14ac:dyDescent="0.25">
      <c r="A46" s="9">
        <f>IF(A45+1&lt;='Rating table'!D$11,A45+1,1)</f>
        <v>5</v>
      </c>
      <c r="B46" s="9">
        <f>IFERROR(IF(IF(A46=1,B45+1,B45)&lt;='Rating table'!H$11,IF(A46=1,B45+1,B45),""),"")</f>
        <v>5</v>
      </c>
      <c r="C46" s="9" t="str">
        <f t="shared" si="0"/>
        <v>5-5</v>
      </c>
      <c r="D46" s="9">
        <f t="shared" si="1"/>
        <v>10</v>
      </c>
      <c r="E46" s="136">
        <f>IF(B46="","",IF((D46&lt;'Rating table'!$P$12)*(D46&gt;='Rating table'!P$11)=1,2,(IF(D46&lt;'Rating table'!$P$11,1,(IF(D46&gt;='Rating table'!$P$12,3,0))))))</f>
        <v>3</v>
      </c>
      <c r="F46" s="9">
        <f>IFERROR(INDEX('Rating table'!L$28:U$37,Feuil2!B46,Feuil2!A46),"")</f>
        <v>2</v>
      </c>
      <c r="G46" s="9">
        <f>IF('Rating table'!$P$7='Rating table'!$V$3,Feuil2!E46,Feuil2!F46)</f>
        <v>3</v>
      </c>
    </row>
    <row r="47" spans="1:7" x14ac:dyDescent="0.25">
      <c r="A47" s="9">
        <f>IF(A46+1&lt;='Rating table'!D$11,A46+1,1)</f>
        <v>6</v>
      </c>
      <c r="B47" s="9">
        <f>IFERROR(IF(IF(A47=1,B46+1,B46)&lt;='Rating table'!H$11,IF(A47=1,B46+1,B46),""),"")</f>
        <v>5</v>
      </c>
      <c r="C47" s="9" t="str">
        <f t="shared" si="0"/>
        <v>5-6</v>
      </c>
      <c r="D47" s="9">
        <f t="shared" si="1"/>
        <v>11</v>
      </c>
      <c r="E47" s="136">
        <f>IF(B47="","",IF((D47&lt;'Rating table'!$P$12)*(D47&gt;='Rating table'!P$11)=1,2,(IF(D47&lt;'Rating table'!$P$11,1,(IF(D47&gt;='Rating table'!$P$12,3,0))))))</f>
        <v>3</v>
      </c>
      <c r="F47" s="9">
        <f>IFERROR(INDEX('Rating table'!L$28:U$37,Feuil2!B47,Feuil2!A47),"")</f>
        <v>2</v>
      </c>
      <c r="G47" s="9">
        <f>IF('Rating table'!$P$7='Rating table'!$V$3,Feuil2!E47,Feuil2!F47)</f>
        <v>3</v>
      </c>
    </row>
    <row r="48" spans="1:7" x14ac:dyDescent="0.25">
      <c r="A48" s="9">
        <f>IF(A47+1&lt;='Rating table'!D$11,A47+1,1)</f>
        <v>7</v>
      </c>
      <c r="B48" s="9">
        <f>IFERROR(IF(IF(A48=1,B47+1,B47)&lt;='Rating table'!H$11,IF(A48=1,B47+1,B47),""),"")</f>
        <v>5</v>
      </c>
      <c r="C48" s="9" t="str">
        <f t="shared" si="0"/>
        <v>5-7</v>
      </c>
      <c r="D48" s="9">
        <f t="shared" si="1"/>
        <v>12</v>
      </c>
      <c r="E48" s="136">
        <f>IF(B48="","",IF((D48&lt;'Rating table'!$P$12)*(D48&gt;='Rating table'!P$11)=1,2,(IF(D48&lt;'Rating table'!$P$11,1,(IF(D48&gt;='Rating table'!$P$12,3,0))))))</f>
        <v>3</v>
      </c>
      <c r="F48" s="9">
        <f>IFERROR(INDEX('Rating table'!L$28:U$37,Feuil2!B48,Feuil2!A48),"")</f>
        <v>3</v>
      </c>
      <c r="G48" s="9">
        <f>IF('Rating table'!$P$7='Rating table'!$V$3,Feuil2!E48,Feuil2!F48)</f>
        <v>3</v>
      </c>
    </row>
    <row r="49" spans="1:7" x14ac:dyDescent="0.25">
      <c r="A49" s="9">
        <f>IF(A48+1&lt;='Rating table'!D$11,A48+1,1)</f>
        <v>8</v>
      </c>
      <c r="B49" s="9">
        <f>IFERROR(IF(IF(A49=1,B48+1,B48)&lt;='Rating table'!H$11,IF(A49=1,B48+1,B48),""),"")</f>
        <v>5</v>
      </c>
      <c r="C49" s="9" t="str">
        <f t="shared" si="0"/>
        <v>5-8</v>
      </c>
      <c r="D49" s="9">
        <f t="shared" si="1"/>
        <v>13</v>
      </c>
      <c r="E49" s="136">
        <f>IF(B49="","",IF((D49&lt;'Rating table'!$P$12)*(D49&gt;='Rating table'!P$11)=1,2,(IF(D49&lt;'Rating table'!$P$11,1,(IF(D49&gt;='Rating table'!$P$12,3,0))))))</f>
        <v>3</v>
      </c>
      <c r="F49" s="9">
        <f>IFERROR(INDEX('Rating table'!L$28:U$37,Feuil2!B49,Feuil2!A49),"")</f>
        <v>3</v>
      </c>
      <c r="G49" s="9">
        <f>IF('Rating table'!$P$7='Rating table'!$V$3,Feuil2!E49,Feuil2!F49)</f>
        <v>3</v>
      </c>
    </row>
    <row r="50" spans="1:7" x14ac:dyDescent="0.25">
      <c r="A50" s="9">
        <f>IF(A49+1&lt;='Rating table'!D$11,A49+1,1)</f>
        <v>9</v>
      </c>
      <c r="B50" s="9">
        <f>IFERROR(IF(IF(A50=1,B49+1,B49)&lt;='Rating table'!H$11,IF(A50=1,B49+1,B49),""),"")</f>
        <v>5</v>
      </c>
      <c r="C50" s="9" t="str">
        <f t="shared" si="0"/>
        <v>5-9</v>
      </c>
      <c r="D50" s="9">
        <f t="shared" si="1"/>
        <v>14</v>
      </c>
      <c r="E50" s="136">
        <f>IF(B50="","",IF((D50&lt;'Rating table'!$P$12)*(D50&gt;='Rating table'!P$11)=1,2,(IF(D50&lt;'Rating table'!$P$11,1,(IF(D50&gt;='Rating table'!$P$12,3,0))))))</f>
        <v>3</v>
      </c>
      <c r="F50" s="9">
        <f>IFERROR(INDEX('Rating table'!L$28:U$37,Feuil2!B50,Feuil2!A50),"")</f>
        <v>3</v>
      </c>
      <c r="G50" s="9">
        <f>IF('Rating table'!$P$7='Rating table'!$V$3,Feuil2!E50,Feuil2!F50)</f>
        <v>3</v>
      </c>
    </row>
    <row r="51" spans="1:7" x14ac:dyDescent="0.25">
      <c r="A51" s="9">
        <f>IF(A50+1&lt;='Rating table'!D$11,A50+1,1)</f>
        <v>10</v>
      </c>
      <c r="B51" s="9">
        <f>IFERROR(IF(IF(A51=1,B50+1,B50)&lt;='Rating table'!H$11,IF(A51=1,B50+1,B50),""),"")</f>
        <v>5</v>
      </c>
      <c r="C51" s="9" t="str">
        <f t="shared" si="0"/>
        <v>5-10</v>
      </c>
      <c r="D51" s="9">
        <f t="shared" si="1"/>
        <v>15</v>
      </c>
      <c r="E51" s="136">
        <f>IF(B51="","",IF((D51&lt;'Rating table'!$P$12)*(D51&gt;='Rating table'!P$11)=1,2,(IF(D51&lt;'Rating table'!$P$11,1,(IF(D51&gt;='Rating table'!$P$12,3,0))))))</f>
        <v>3</v>
      </c>
      <c r="F51" s="9">
        <f>IFERROR(INDEX('Rating table'!L$28:U$37,Feuil2!B51,Feuil2!A51),"")</f>
        <v>3</v>
      </c>
      <c r="G51" s="9">
        <f>IF('Rating table'!$P$7='Rating table'!$V$3,Feuil2!E51,Feuil2!F51)</f>
        <v>3</v>
      </c>
    </row>
    <row r="52" spans="1:7" x14ac:dyDescent="0.25">
      <c r="A52" s="9">
        <f>IF(A51+1&lt;='Rating table'!D$11,A51+1,1)</f>
        <v>1</v>
      </c>
      <c r="B52" s="9">
        <f>IFERROR(IF(IF(A52=1,B51+1,B51)&lt;='Rating table'!H$11,IF(A52=1,B51+1,B51),""),"")</f>
        <v>6</v>
      </c>
      <c r="C52" s="9" t="str">
        <f t="shared" si="0"/>
        <v>6-1</v>
      </c>
      <c r="D52" s="9">
        <f t="shared" si="1"/>
        <v>7</v>
      </c>
      <c r="E52" s="136">
        <f>IF(B52="","",IF((D52&lt;'Rating table'!$P$12)*(D52&gt;='Rating table'!P$11)=1,2,(IF(D52&lt;'Rating table'!$P$11,1,(IF(D52&gt;='Rating table'!$P$12,3,0))))))</f>
        <v>2</v>
      </c>
      <c r="F52" s="9">
        <f>IFERROR(INDEX('Rating table'!L$28:U$37,Feuil2!B52,Feuil2!A52),"")</f>
        <v>2</v>
      </c>
      <c r="G52" s="9">
        <f>IF('Rating table'!$P$7='Rating table'!$V$3,Feuil2!E52,Feuil2!F52)</f>
        <v>2</v>
      </c>
    </row>
    <row r="53" spans="1:7" x14ac:dyDescent="0.25">
      <c r="A53" s="9">
        <f>IF(A52+1&lt;='Rating table'!D$11,A52+1,1)</f>
        <v>2</v>
      </c>
      <c r="B53" s="9">
        <f>IFERROR(IF(IF(A53=1,B52+1,B52)&lt;='Rating table'!H$11,IF(A53=1,B52+1,B52),""),"")</f>
        <v>6</v>
      </c>
      <c r="C53" s="9" t="str">
        <f t="shared" si="0"/>
        <v>6-2</v>
      </c>
      <c r="D53" s="9">
        <f t="shared" si="1"/>
        <v>8</v>
      </c>
      <c r="E53" s="136">
        <f>IF(B53="","",IF((D53&lt;'Rating table'!$P$12)*(D53&gt;='Rating table'!P$11)=1,2,(IF(D53&lt;'Rating table'!$P$11,1,(IF(D53&gt;='Rating table'!$P$12,3,0))))))</f>
        <v>3</v>
      </c>
      <c r="F53" s="9">
        <f>IFERROR(INDEX('Rating table'!L$28:U$37,Feuil2!B53,Feuil2!A53),"")</f>
        <v>2</v>
      </c>
      <c r="G53" s="9">
        <f>IF('Rating table'!$P$7='Rating table'!$V$3,Feuil2!E53,Feuil2!F53)</f>
        <v>3</v>
      </c>
    </row>
    <row r="54" spans="1:7" x14ac:dyDescent="0.25">
      <c r="A54" s="9">
        <f>IF(A53+1&lt;='Rating table'!D$11,A53+1,1)</f>
        <v>3</v>
      </c>
      <c r="B54" s="9">
        <f>IFERROR(IF(IF(A54=1,B53+1,B53)&lt;='Rating table'!H$11,IF(A54=1,B53+1,B53),""),"")</f>
        <v>6</v>
      </c>
      <c r="C54" s="9" t="str">
        <f t="shared" si="0"/>
        <v>6-3</v>
      </c>
      <c r="D54" s="9">
        <f t="shared" si="1"/>
        <v>9</v>
      </c>
      <c r="E54" s="136">
        <f>IF(B54="","",IF((D54&lt;'Rating table'!$P$12)*(D54&gt;='Rating table'!P$11)=1,2,(IF(D54&lt;'Rating table'!$P$11,1,(IF(D54&gt;='Rating table'!$P$12,3,0))))))</f>
        <v>3</v>
      </c>
      <c r="F54" s="9">
        <f>IFERROR(INDEX('Rating table'!L$28:U$37,Feuil2!B54,Feuil2!A54),"")</f>
        <v>2</v>
      </c>
      <c r="G54" s="9">
        <f>IF('Rating table'!$P$7='Rating table'!$V$3,Feuil2!E54,Feuil2!F54)</f>
        <v>3</v>
      </c>
    </row>
    <row r="55" spans="1:7" x14ac:dyDescent="0.25">
      <c r="A55" s="9">
        <f>IF(A54+1&lt;='Rating table'!D$11,A54+1,1)</f>
        <v>4</v>
      </c>
      <c r="B55" s="9">
        <f>IFERROR(IF(IF(A55=1,B54+1,B54)&lt;='Rating table'!H$11,IF(A55=1,B54+1,B54),""),"")</f>
        <v>6</v>
      </c>
      <c r="C55" s="9" t="str">
        <f t="shared" si="0"/>
        <v>6-4</v>
      </c>
      <c r="D55" s="9">
        <f t="shared" si="1"/>
        <v>10</v>
      </c>
      <c r="E55" s="136">
        <f>IF(B55="","",IF((D55&lt;'Rating table'!$P$12)*(D55&gt;='Rating table'!P$11)=1,2,(IF(D55&lt;'Rating table'!$P$11,1,(IF(D55&gt;='Rating table'!$P$12,3,0))))))</f>
        <v>3</v>
      </c>
      <c r="F55" s="9">
        <f>IFERROR(INDEX('Rating table'!L$28:U$37,Feuil2!B55,Feuil2!A55),"")</f>
        <v>2</v>
      </c>
      <c r="G55" s="9">
        <f>IF('Rating table'!$P$7='Rating table'!$V$3,Feuil2!E55,Feuil2!F55)</f>
        <v>3</v>
      </c>
    </row>
    <row r="56" spans="1:7" x14ac:dyDescent="0.25">
      <c r="A56" s="9">
        <f>IF(A55+1&lt;='Rating table'!D$11,A55+1,1)</f>
        <v>5</v>
      </c>
      <c r="B56" s="9">
        <f>IFERROR(IF(IF(A56=1,B55+1,B55)&lt;='Rating table'!H$11,IF(A56=1,B55+1,B55),""),"")</f>
        <v>6</v>
      </c>
      <c r="C56" s="9" t="str">
        <f t="shared" si="0"/>
        <v>6-5</v>
      </c>
      <c r="D56" s="9">
        <f t="shared" si="1"/>
        <v>11</v>
      </c>
      <c r="E56" s="136">
        <f>IF(B56="","",IF((D56&lt;'Rating table'!$P$12)*(D56&gt;='Rating table'!P$11)=1,2,(IF(D56&lt;'Rating table'!$P$11,1,(IF(D56&gt;='Rating table'!$P$12,3,0))))))</f>
        <v>3</v>
      </c>
      <c r="F56" s="9">
        <f>IFERROR(INDEX('Rating table'!L$28:U$37,Feuil2!B56,Feuil2!A56),"")</f>
        <v>2</v>
      </c>
      <c r="G56" s="9">
        <f>IF('Rating table'!$P$7='Rating table'!$V$3,Feuil2!E56,Feuil2!F56)</f>
        <v>3</v>
      </c>
    </row>
    <row r="57" spans="1:7" x14ac:dyDescent="0.25">
      <c r="A57" s="9">
        <f>IF(A56+1&lt;='Rating table'!D$11,A56+1,1)</f>
        <v>6</v>
      </c>
      <c r="B57" s="9">
        <f>IFERROR(IF(IF(A57=1,B56+1,B56)&lt;='Rating table'!H$11,IF(A57=1,B56+1,B56),""),"")</f>
        <v>6</v>
      </c>
      <c r="C57" s="9" t="str">
        <f t="shared" si="0"/>
        <v>6-6</v>
      </c>
      <c r="D57" s="9">
        <f t="shared" si="1"/>
        <v>12</v>
      </c>
      <c r="E57" s="136">
        <f>IF(B57="","",IF((D57&lt;'Rating table'!$P$12)*(D57&gt;='Rating table'!P$11)=1,2,(IF(D57&lt;'Rating table'!$P$11,1,(IF(D57&gt;='Rating table'!$P$12,3,0))))))</f>
        <v>3</v>
      </c>
      <c r="F57" s="9">
        <f>IFERROR(INDEX('Rating table'!L$28:U$37,Feuil2!B57,Feuil2!A57),"")</f>
        <v>3</v>
      </c>
      <c r="G57" s="9">
        <f>IF('Rating table'!$P$7='Rating table'!$V$3,Feuil2!E57,Feuil2!F57)</f>
        <v>3</v>
      </c>
    </row>
    <row r="58" spans="1:7" x14ac:dyDescent="0.25">
      <c r="A58" s="9">
        <f>IF(A57+1&lt;='Rating table'!D$11,A57+1,1)</f>
        <v>7</v>
      </c>
      <c r="B58" s="9">
        <f>IFERROR(IF(IF(A58=1,B57+1,B57)&lt;='Rating table'!H$11,IF(A58=1,B57+1,B57),""),"")</f>
        <v>6</v>
      </c>
      <c r="C58" s="9" t="str">
        <f t="shared" si="0"/>
        <v>6-7</v>
      </c>
      <c r="D58" s="9">
        <f t="shared" si="1"/>
        <v>13</v>
      </c>
      <c r="E58" s="136">
        <f>IF(B58="","",IF((D58&lt;'Rating table'!$P$12)*(D58&gt;='Rating table'!P$11)=1,2,(IF(D58&lt;'Rating table'!$P$11,1,(IF(D58&gt;='Rating table'!$P$12,3,0))))))</f>
        <v>3</v>
      </c>
      <c r="F58" s="9">
        <f>IFERROR(INDEX('Rating table'!L$28:U$37,Feuil2!B58,Feuil2!A58),"")</f>
        <v>3</v>
      </c>
      <c r="G58" s="9">
        <f>IF('Rating table'!$P$7='Rating table'!$V$3,Feuil2!E58,Feuil2!F58)</f>
        <v>3</v>
      </c>
    </row>
    <row r="59" spans="1:7" x14ac:dyDescent="0.25">
      <c r="A59" s="9">
        <f>IF(A58+1&lt;='Rating table'!D$11,A58+1,1)</f>
        <v>8</v>
      </c>
      <c r="B59" s="9">
        <f>IFERROR(IF(IF(A59=1,B58+1,B58)&lt;='Rating table'!H$11,IF(A59=1,B58+1,B58),""),"")</f>
        <v>6</v>
      </c>
      <c r="C59" s="9" t="str">
        <f t="shared" si="0"/>
        <v>6-8</v>
      </c>
      <c r="D59" s="9">
        <f t="shared" si="1"/>
        <v>14</v>
      </c>
      <c r="E59" s="136">
        <f>IF(B59="","",IF((D59&lt;'Rating table'!$P$12)*(D59&gt;='Rating table'!P$11)=1,2,(IF(D59&lt;'Rating table'!$P$11,1,(IF(D59&gt;='Rating table'!$P$12,3,0))))))</f>
        <v>3</v>
      </c>
      <c r="F59" s="9">
        <f>IFERROR(INDEX('Rating table'!L$28:U$37,Feuil2!B59,Feuil2!A59),"")</f>
        <v>3</v>
      </c>
      <c r="G59" s="9">
        <f>IF('Rating table'!$P$7='Rating table'!$V$3,Feuil2!E59,Feuil2!F59)</f>
        <v>3</v>
      </c>
    </row>
    <row r="60" spans="1:7" x14ac:dyDescent="0.25">
      <c r="A60" s="9">
        <f>IF(A59+1&lt;='Rating table'!D$11,A59+1,1)</f>
        <v>9</v>
      </c>
      <c r="B60" s="9">
        <f>IFERROR(IF(IF(A60=1,B59+1,B59)&lt;='Rating table'!H$11,IF(A60=1,B59+1,B59),""),"")</f>
        <v>6</v>
      </c>
      <c r="C60" s="9" t="str">
        <f t="shared" si="0"/>
        <v>6-9</v>
      </c>
      <c r="D60" s="9">
        <f t="shared" si="1"/>
        <v>15</v>
      </c>
      <c r="E60" s="136">
        <f>IF(B60="","",IF((D60&lt;'Rating table'!$P$12)*(D60&gt;='Rating table'!P$11)=1,2,(IF(D60&lt;'Rating table'!$P$11,1,(IF(D60&gt;='Rating table'!$P$12,3,0))))))</f>
        <v>3</v>
      </c>
      <c r="F60" s="9">
        <f>IFERROR(INDEX('Rating table'!L$28:U$37,Feuil2!B60,Feuil2!A60),"")</f>
        <v>3</v>
      </c>
      <c r="G60" s="9">
        <f>IF('Rating table'!$P$7='Rating table'!$V$3,Feuil2!E60,Feuil2!F60)</f>
        <v>3</v>
      </c>
    </row>
    <row r="61" spans="1:7" x14ac:dyDescent="0.25">
      <c r="A61" s="9">
        <f>IF(A60+1&lt;='Rating table'!D$11,A60+1,1)</f>
        <v>10</v>
      </c>
      <c r="B61" s="9">
        <f>IFERROR(IF(IF(A61=1,B60+1,B60)&lt;='Rating table'!H$11,IF(A61=1,B60+1,B60),""),"")</f>
        <v>6</v>
      </c>
      <c r="C61" s="9" t="str">
        <f t="shared" si="0"/>
        <v>6-10</v>
      </c>
      <c r="D61" s="9">
        <f t="shared" si="1"/>
        <v>16</v>
      </c>
      <c r="E61" s="136">
        <f>IF(B61="","",IF((D61&lt;'Rating table'!$P$12)*(D61&gt;='Rating table'!P$11)=1,2,(IF(D61&lt;'Rating table'!$P$11,1,(IF(D61&gt;='Rating table'!$P$12,3,0))))))</f>
        <v>3</v>
      </c>
      <c r="F61" s="9">
        <f>IFERROR(INDEX('Rating table'!L$28:U$37,Feuil2!B61,Feuil2!A61),"")</f>
        <v>3</v>
      </c>
      <c r="G61" s="9">
        <f>IF('Rating table'!$P$7='Rating table'!$V$3,Feuil2!E61,Feuil2!F61)</f>
        <v>3</v>
      </c>
    </row>
    <row r="62" spans="1:7" x14ac:dyDescent="0.25">
      <c r="A62" s="9">
        <f>IF(A61+1&lt;='Rating table'!D$11,A61+1,1)</f>
        <v>1</v>
      </c>
      <c r="B62" s="9">
        <f>IFERROR(IF(IF(A62=1,B61+1,B61)&lt;='Rating table'!H$11,IF(A62=1,B61+1,B61),""),"")</f>
        <v>7</v>
      </c>
      <c r="C62" s="9" t="str">
        <f t="shared" si="0"/>
        <v>7-1</v>
      </c>
      <c r="D62" s="9">
        <f t="shared" si="1"/>
        <v>8</v>
      </c>
      <c r="E62" s="136">
        <f>IF(B62="","",IF((D62&lt;'Rating table'!$P$12)*(D62&gt;='Rating table'!P$11)=1,2,(IF(D62&lt;'Rating table'!$P$11,1,(IF(D62&gt;='Rating table'!$P$12,3,0))))))</f>
        <v>3</v>
      </c>
      <c r="F62" s="9">
        <f>IFERROR(INDEX('Rating table'!L$28:U$37,Feuil2!B62,Feuil2!A62),"")</f>
        <v>8</v>
      </c>
      <c r="G62" s="9">
        <f>IF('Rating table'!$P$7='Rating table'!$V$3,Feuil2!E62,Feuil2!F62)</f>
        <v>3</v>
      </c>
    </row>
    <row r="63" spans="1:7" x14ac:dyDescent="0.25">
      <c r="A63" s="9">
        <f>IF(A62+1&lt;='Rating table'!D$11,A62+1,1)</f>
        <v>2</v>
      </c>
      <c r="B63" s="9">
        <f>IFERROR(IF(IF(A63=1,B62+1,B62)&lt;='Rating table'!H$11,IF(A63=1,B62+1,B62),""),"")</f>
        <v>7</v>
      </c>
      <c r="C63" s="9" t="str">
        <f t="shared" si="0"/>
        <v>7-2</v>
      </c>
      <c r="D63" s="9">
        <f t="shared" si="1"/>
        <v>9</v>
      </c>
      <c r="E63" s="136">
        <f>IF(B63="","",IF((D63&lt;'Rating table'!$P$12)*(D63&gt;='Rating table'!P$11)=1,2,(IF(D63&lt;'Rating table'!$P$11,1,(IF(D63&gt;='Rating table'!$P$12,3,0))))))</f>
        <v>3</v>
      </c>
      <c r="F63" s="9">
        <f>IFERROR(INDEX('Rating table'!L$28:U$37,Feuil2!B63,Feuil2!A63),"")</f>
        <v>9</v>
      </c>
      <c r="G63" s="9">
        <f>IF('Rating table'!$P$7='Rating table'!$V$3,Feuil2!E63,Feuil2!F63)</f>
        <v>3</v>
      </c>
    </row>
    <row r="64" spans="1:7" x14ac:dyDescent="0.25">
      <c r="A64" s="9">
        <f>IF(A63+1&lt;='Rating table'!D$11,A63+1,1)</f>
        <v>3</v>
      </c>
      <c r="B64" s="9">
        <f>IFERROR(IF(IF(A64=1,B63+1,B63)&lt;='Rating table'!H$11,IF(A64=1,B63+1,B63),""),"")</f>
        <v>7</v>
      </c>
      <c r="C64" s="9" t="str">
        <f t="shared" si="0"/>
        <v>7-3</v>
      </c>
      <c r="D64" s="9">
        <f t="shared" si="1"/>
        <v>10</v>
      </c>
      <c r="E64" s="136">
        <f>IF(B64="","",IF((D64&lt;'Rating table'!$P$12)*(D64&gt;='Rating table'!P$11)=1,2,(IF(D64&lt;'Rating table'!$P$11,1,(IF(D64&gt;='Rating table'!$P$12,3,0))))))</f>
        <v>3</v>
      </c>
      <c r="F64" s="9">
        <f>IFERROR(INDEX('Rating table'!L$28:U$37,Feuil2!B64,Feuil2!A64),"")</f>
        <v>10</v>
      </c>
      <c r="G64" s="9">
        <f>IF('Rating table'!$P$7='Rating table'!$V$3,Feuil2!E64,Feuil2!F64)</f>
        <v>3</v>
      </c>
    </row>
    <row r="65" spans="1:7" x14ac:dyDescent="0.25">
      <c r="A65" s="9">
        <f>IF(A64+1&lt;='Rating table'!D$11,A64+1,1)</f>
        <v>4</v>
      </c>
      <c r="B65" s="9">
        <f>IFERROR(IF(IF(A65=1,B64+1,B64)&lt;='Rating table'!H$11,IF(A65=1,B64+1,B64),""),"")</f>
        <v>7</v>
      </c>
      <c r="C65" s="9" t="str">
        <f t="shared" si="0"/>
        <v>7-4</v>
      </c>
      <c r="D65" s="9">
        <f t="shared" si="1"/>
        <v>11</v>
      </c>
      <c r="E65" s="136">
        <f>IF(B65="","",IF((D65&lt;'Rating table'!$P$12)*(D65&gt;='Rating table'!P$11)=1,2,(IF(D65&lt;'Rating table'!$P$11,1,(IF(D65&gt;='Rating table'!$P$12,3,0))))))</f>
        <v>3</v>
      </c>
      <c r="F65" s="9">
        <f>IFERROR(INDEX('Rating table'!L$28:U$37,Feuil2!B65,Feuil2!A65),"")</f>
        <v>11</v>
      </c>
      <c r="G65" s="9">
        <f>IF('Rating table'!$P$7='Rating table'!$V$3,Feuil2!E65,Feuil2!F65)</f>
        <v>3</v>
      </c>
    </row>
    <row r="66" spans="1:7" x14ac:dyDescent="0.25">
      <c r="A66" s="9">
        <f>IF(A65+1&lt;='Rating table'!D$11,A65+1,1)</f>
        <v>5</v>
      </c>
      <c r="B66" s="9">
        <f>IFERROR(IF(IF(A66=1,B65+1,B65)&lt;='Rating table'!H$11,IF(A66=1,B65+1,B65),""),"")</f>
        <v>7</v>
      </c>
      <c r="C66" s="9" t="str">
        <f t="shared" si="0"/>
        <v>7-5</v>
      </c>
      <c r="D66" s="9">
        <f t="shared" si="1"/>
        <v>12</v>
      </c>
      <c r="E66" s="136">
        <f>IF(B66="","",IF((D66&lt;'Rating table'!$P$12)*(D66&gt;='Rating table'!P$11)=1,2,(IF(D66&lt;'Rating table'!$P$11,1,(IF(D66&gt;='Rating table'!$P$12,3,0))))))</f>
        <v>3</v>
      </c>
      <c r="F66" s="9">
        <f>IFERROR(INDEX('Rating table'!L$28:U$37,Feuil2!B66,Feuil2!A66),"")</f>
        <v>12</v>
      </c>
      <c r="G66" s="9">
        <f>IF('Rating table'!$P$7='Rating table'!$V$3,Feuil2!E66,Feuil2!F66)</f>
        <v>3</v>
      </c>
    </row>
    <row r="67" spans="1:7" x14ac:dyDescent="0.25">
      <c r="A67" s="9">
        <f>IF(A66+1&lt;='Rating table'!D$11,A66+1,1)</f>
        <v>6</v>
      </c>
      <c r="B67" s="9">
        <f>IFERROR(IF(IF(A67=1,B66+1,B66)&lt;='Rating table'!H$11,IF(A67=1,B66+1,B66),""),"")</f>
        <v>7</v>
      </c>
      <c r="C67" s="9" t="str">
        <f t="shared" ref="C67:C101" si="2">IF(B67&lt;&gt;"",CONCATENATE(B67,"-",A67),"")</f>
        <v>7-6</v>
      </c>
      <c r="D67" s="9">
        <f t="shared" ref="D67:D101" si="3">IF(B67&lt;&gt;"",B67+A67,"")</f>
        <v>13</v>
      </c>
      <c r="E67" s="136">
        <f>IF(B67="","",IF((D67&lt;'Rating table'!$P$12)*(D67&gt;='Rating table'!P$11)=1,2,(IF(D67&lt;'Rating table'!$P$11,1,(IF(D67&gt;='Rating table'!$P$12,3,0))))))</f>
        <v>3</v>
      </c>
      <c r="F67" s="9">
        <f>IFERROR(INDEX('Rating table'!L$28:U$37,Feuil2!B67,Feuil2!A67),"")</f>
        <v>13</v>
      </c>
      <c r="G67" s="9">
        <f>IF('Rating table'!$P$7='Rating table'!$V$3,Feuil2!E67,Feuil2!F67)</f>
        <v>3</v>
      </c>
    </row>
    <row r="68" spans="1:7" x14ac:dyDescent="0.25">
      <c r="A68" s="9">
        <f>IF(A67+1&lt;='Rating table'!D$11,A67+1,1)</f>
        <v>7</v>
      </c>
      <c r="B68" s="9">
        <f>IFERROR(IF(IF(A68=1,B67+1,B67)&lt;='Rating table'!H$11,IF(A68=1,B67+1,B67),""),"")</f>
        <v>7</v>
      </c>
      <c r="C68" s="9" t="str">
        <f t="shared" si="2"/>
        <v>7-7</v>
      </c>
      <c r="D68" s="9">
        <f t="shared" si="3"/>
        <v>14</v>
      </c>
      <c r="E68" s="136">
        <f>IF(B68="","",IF((D68&lt;'Rating table'!$P$12)*(D68&gt;='Rating table'!P$11)=1,2,(IF(D68&lt;'Rating table'!$P$11,1,(IF(D68&gt;='Rating table'!$P$12,3,0))))))</f>
        <v>3</v>
      </c>
      <c r="F68" s="9">
        <f>IFERROR(INDEX('Rating table'!L$28:U$37,Feuil2!B68,Feuil2!A68),"")</f>
        <v>14</v>
      </c>
      <c r="G68" s="9">
        <f>IF('Rating table'!$P$7='Rating table'!$V$3,Feuil2!E68,Feuil2!F68)</f>
        <v>3</v>
      </c>
    </row>
    <row r="69" spans="1:7" x14ac:dyDescent="0.25">
      <c r="A69" s="9">
        <f>IF(A68+1&lt;='Rating table'!D$11,A68+1,1)</f>
        <v>8</v>
      </c>
      <c r="B69" s="9">
        <f>IFERROR(IF(IF(A69=1,B68+1,B68)&lt;='Rating table'!H$11,IF(A69=1,B68+1,B68),""),"")</f>
        <v>7</v>
      </c>
      <c r="C69" s="9" t="str">
        <f t="shared" si="2"/>
        <v>7-8</v>
      </c>
      <c r="D69" s="9">
        <f t="shared" si="3"/>
        <v>15</v>
      </c>
      <c r="E69" s="136">
        <f>IF(B69="","",IF((D69&lt;'Rating table'!$P$12)*(D69&gt;='Rating table'!P$11)=1,2,(IF(D69&lt;'Rating table'!$P$11,1,(IF(D69&gt;='Rating table'!$P$12,3,0))))))</f>
        <v>3</v>
      </c>
      <c r="F69" s="9">
        <f>IFERROR(INDEX('Rating table'!L$28:U$37,Feuil2!B69,Feuil2!A69),"")</f>
        <v>15</v>
      </c>
      <c r="G69" s="9">
        <f>IF('Rating table'!$P$7='Rating table'!$V$3,Feuil2!E69,Feuil2!F69)</f>
        <v>3</v>
      </c>
    </row>
    <row r="70" spans="1:7" x14ac:dyDescent="0.25">
      <c r="A70" s="9">
        <f>IF(A69+1&lt;='Rating table'!D$11,A69+1,1)</f>
        <v>9</v>
      </c>
      <c r="B70" s="9">
        <f>IFERROR(IF(IF(A70=1,B69+1,B69)&lt;='Rating table'!H$11,IF(A70=1,B69+1,B69),""),"")</f>
        <v>7</v>
      </c>
      <c r="C70" s="9" t="str">
        <f t="shared" si="2"/>
        <v>7-9</v>
      </c>
      <c r="D70" s="9">
        <f t="shared" si="3"/>
        <v>16</v>
      </c>
      <c r="E70" s="136">
        <f>IF(B70="","",IF((D70&lt;'Rating table'!$P$12)*(D70&gt;='Rating table'!P$11)=1,2,(IF(D70&lt;'Rating table'!$P$11,1,(IF(D70&gt;='Rating table'!$P$12,3,0))))))</f>
        <v>3</v>
      </c>
      <c r="F70" s="9">
        <f>IFERROR(INDEX('Rating table'!L$28:U$37,Feuil2!B70,Feuil2!A70),"")</f>
        <v>16</v>
      </c>
      <c r="G70" s="9">
        <f>IF('Rating table'!$P$7='Rating table'!$V$3,Feuil2!E70,Feuil2!F70)</f>
        <v>3</v>
      </c>
    </row>
    <row r="71" spans="1:7" x14ac:dyDescent="0.25">
      <c r="A71" s="9">
        <f>IF(A70+1&lt;='Rating table'!D$11,A70+1,1)</f>
        <v>10</v>
      </c>
      <c r="B71" s="9">
        <f>IFERROR(IF(IF(A71=1,B70+1,B70)&lt;='Rating table'!H$11,IF(A71=1,B70+1,B70),""),"")</f>
        <v>7</v>
      </c>
      <c r="C71" s="9" t="str">
        <f t="shared" si="2"/>
        <v>7-10</v>
      </c>
      <c r="D71" s="9">
        <f t="shared" si="3"/>
        <v>17</v>
      </c>
      <c r="E71" s="136">
        <f>IF(B71="","",IF((D71&lt;'Rating table'!$P$12)*(D71&gt;='Rating table'!P$11)=1,2,(IF(D71&lt;'Rating table'!$P$11,1,(IF(D71&gt;='Rating table'!$P$12,3,0))))))</f>
        <v>3</v>
      </c>
      <c r="F71" s="9">
        <f>IFERROR(INDEX('Rating table'!L$28:U$37,Feuil2!B71,Feuil2!A71),"")</f>
        <v>17</v>
      </c>
      <c r="G71" s="9">
        <f>IF('Rating table'!$P$7='Rating table'!$V$3,Feuil2!E71,Feuil2!F71)</f>
        <v>3</v>
      </c>
    </row>
    <row r="72" spans="1:7" x14ac:dyDescent="0.25">
      <c r="A72" s="9">
        <f>IF(A71+1&lt;='Rating table'!D$11,A71+1,1)</f>
        <v>1</v>
      </c>
      <c r="B72" s="9">
        <f>IFERROR(IF(IF(A72=1,B71+1,B71)&lt;='Rating table'!H$11,IF(A72=1,B71+1,B71),""),"")</f>
        <v>8</v>
      </c>
      <c r="C72" s="9" t="str">
        <f t="shared" si="2"/>
        <v>8-1</v>
      </c>
      <c r="D72" s="9">
        <f t="shared" si="3"/>
        <v>9</v>
      </c>
      <c r="E72" s="136">
        <f>IF(B72="","",IF((D72&lt;'Rating table'!$P$12)*(D72&gt;='Rating table'!P$11)=1,2,(IF(D72&lt;'Rating table'!$P$11,1,(IF(D72&gt;='Rating table'!$P$12,3,0))))))</f>
        <v>3</v>
      </c>
      <c r="F72" s="9">
        <f>IFERROR(INDEX('Rating table'!L$28:U$37,Feuil2!B72,Feuil2!A72),"")</f>
        <v>9</v>
      </c>
      <c r="G72" s="9">
        <f>IF('Rating table'!$P$7='Rating table'!$V$3,Feuil2!E72,Feuil2!F72)</f>
        <v>3</v>
      </c>
    </row>
    <row r="73" spans="1:7" x14ac:dyDescent="0.25">
      <c r="A73" s="9">
        <f>IF(A72+1&lt;='Rating table'!D$11,A72+1,1)</f>
        <v>2</v>
      </c>
      <c r="B73" s="9">
        <f>IFERROR(IF(IF(A73=1,B72+1,B72)&lt;='Rating table'!H$11,IF(A73=1,B72+1,B72),""),"")</f>
        <v>8</v>
      </c>
      <c r="C73" s="9" t="str">
        <f t="shared" si="2"/>
        <v>8-2</v>
      </c>
      <c r="D73" s="9">
        <f t="shared" si="3"/>
        <v>10</v>
      </c>
      <c r="E73" s="136">
        <f>IF(B73="","",IF((D73&lt;'Rating table'!$P$12)*(D73&gt;='Rating table'!P$11)=1,2,(IF(D73&lt;'Rating table'!$P$11,1,(IF(D73&gt;='Rating table'!$P$12,3,0))))))</f>
        <v>3</v>
      </c>
      <c r="F73" s="9">
        <f>IFERROR(INDEX('Rating table'!L$28:U$37,Feuil2!B73,Feuil2!A73),"")</f>
        <v>10</v>
      </c>
      <c r="G73" s="9">
        <f>IF('Rating table'!$P$7='Rating table'!$V$3,Feuil2!E73,Feuil2!F73)</f>
        <v>3</v>
      </c>
    </row>
    <row r="74" spans="1:7" x14ac:dyDescent="0.25">
      <c r="A74" s="9">
        <f>IF(A73+1&lt;='Rating table'!D$11,A73+1,1)</f>
        <v>3</v>
      </c>
      <c r="B74" s="9">
        <f>IFERROR(IF(IF(A74=1,B73+1,B73)&lt;='Rating table'!H$11,IF(A74=1,B73+1,B73),""),"")</f>
        <v>8</v>
      </c>
      <c r="C74" s="9" t="str">
        <f t="shared" si="2"/>
        <v>8-3</v>
      </c>
      <c r="D74" s="9">
        <f t="shared" si="3"/>
        <v>11</v>
      </c>
      <c r="E74" s="136">
        <f>IF(B74="","",IF((D74&lt;'Rating table'!$P$12)*(D74&gt;='Rating table'!P$11)=1,2,(IF(D74&lt;'Rating table'!$P$11,1,(IF(D74&gt;='Rating table'!$P$12,3,0))))))</f>
        <v>3</v>
      </c>
      <c r="F74" s="9">
        <f>IFERROR(INDEX('Rating table'!L$28:U$37,Feuil2!B74,Feuil2!A74),"")</f>
        <v>11</v>
      </c>
      <c r="G74" s="9">
        <f>IF('Rating table'!$P$7='Rating table'!$V$3,Feuil2!E74,Feuil2!F74)</f>
        <v>3</v>
      </c>
    </row>
    <row r="75" spans="1:7" x14ac:dyDescent="0.25">
      <c r="A75" s="9">
        <f>IF(A74+1&lt;='Rating table'!D$11,A74+1,1)</f>
        <v>4</v>
      </c>
      <c r="B75" s="9">
        <f>IFERROR(IF(IF(A75=1,B74+1,B74)&lt;='Rating table'!H$11,IF(A75=1,B74+1,B74),""),"")</f>
        <v>8</v>
      </c>
      <c r="C75" s="9" t="str">
        <f t="shared" si="2"/>
        <v>8-4</v>
      </c>
      <c r="D75" s="9">
        <f t="shared" si="3"/>
        <v>12</v>
      </c>
      <c r="E75" s="136">
        <f>IF(B75="","",IF((D75&lt;'Rating table'!$P$12)*(D75&gt;='Rating table'!P$11)=1,2,(IF(D75&lt;'Rating table'!$P$11,1,(IF(D75&gt;='Rating table'!$P$12,3,0))))))</f>
        <v>3</v>
      </c>
      <c r="F75" s="9">
        <f>IFERROR(INDEX('Rating table'!L$28:U$37,Feuil2!B75,Feuil2!A75),"")</f>
        <v>12</v>
      </c>
      <c r="G75" s="9">
        <f>IF('Rating table'!$P$7='Rating table'!$V$3,Feuil2!E75,Feuil2!F75)</f>
        <v>3</v>
      </c>
    </row>
    <row r="76" spans="1:7" x14ac:dyDescent="0.25">
      <c r="A76" s="9">
        <f>IF(A75+1&lt;='Rating table'!D$11,A75+1,1)</f>
        <v>5</v>
      </c>
      <c r="B76" s="9">
        <f>IFERROR(IF(IF(A76=1,B75+1,B75)&lt;='Rating table'!H$11,IF(A76=1,B75+1,B75),""),"")</f>
        <v>8</v>
      </c>
      <c r="C76" s="9" t="str">
        <f t="shared" si="2"/>
        <v>8-5</v>
      </c>
      <c r="D76" s="9">
        <f t="shared" si="3"/>
        <v>13</v>
      </c>
      <c r="E76" s="136">
        <f>IF(B76="","",IF((D76&lt;'Rating table'!$P$12)*(D76&gt;='Rating table'!P$11)=1,2,(IF(D76&lt;'Rating table'!$P$11,1,(IF(D76&gt;='Rating table'!$P$12,3,0))))))</f>
        <v>3</v>
      </c>
      <c r="F76" s="9">
        <f>IFERROR(INDEX('Rating table'!L$28:U$37,Feuil2!B76,Feuil2!A76),"")</f>
        <v>13</v>
      </c>
      <c r="G76" s="9">
        <f>IF('Rating table'!$P$7='Rating table'!$V$3,Feuil2!E76,Feuil2!F76)</f>
        <v>3</v>
      </c>
    </row>
    <row r="77" spans="1:7" x14ac:dyDescent="0.25">
      <c r="A77" s="9">
        <f>IF(A76+1&lt;='Rating table'!D$11,A76+1,1)</f>
        <v>6</v>
      </c>
      <c r="B77" s="9">
        <f>IFERROR(IF(IF(A77=1,B76+1,B76)&lt;='Rating table'!H$11,IF(A77=1,B76+1,B76),""),"")</f>
        <v>8</v>
      </c>
      <c r="C77" s="9" t="str">
        <f t="shared" si="2"/>
        <v>8-6</v>
      </c>
      <c r="D77" s="9">
        <f t="shared" si="3"/>
        <v>14</v>
      </c>
      <c r="E77" s="136">
        <f>IF(B77="","",IF((D77&lt;'Rating table'!$P$12)*(D77&gt;='Rating table'!P$11)=1,2,(IF(D77&lt;'Rating table'!$P$11,1,(IF(D77&gt;='Rating table'!$P$12,3,0))))))</f>
        <v>3</v>
      </c>
      <c r="F77" s="9">
        <f>IFERROR(INDEX('Rating table'!L$28:U$37,Feuil2!B77,Feuil2!A77),"")</f>
        <v>14</v>
      </c>
      <c r="G77" s="9">
        <f>IF('Rating table'!$P$7='Rating table'!$V$3,Feuil2!E77,Feuil2!F77)</f>
        <v>3</v>
      </c>
    </row>
    <row r="78" spans="1:7" x14ac:dyDescent="0.25">
      <c r="A78" s="9">
        <f>IF(A77+1&lt;='Rating table'!D$11,A77+1,1)</f>
        <v>7</v>
      </c>
      <c r="B78" s="9">
        <f>IFERROR(IF(IF(A78=1,B77+1,B77)&lt;='Rating table'!H$11,IF(A78=1,B77+1,B77),""),"")</f>
        <v>8</v>
      </c>
      <c r="C78" s="9" t="str">
        <f t="shared" si="2"/>
        <v>8-7</v>
      </c>
      <c r="D78" s="9">
        <f t="shared" si="3"/>
        <v>15</v>
      </c>
      <c r="E78" s="136">
        <f>IF(B78="","",IF((D78&lt;'Rating table'!$P$12)*(D78&gt;='Rating table'!P$11)=1,2,(IF(D78&lt;'Rating table'!$P$11,1,(IF(D78&gt;='Rating table'!$P$12,3,0))))))</f>
        <v>3</v>
      </c>
      <c r="F78" s="9">
        <f>IFERROR(INDEX('Rating table'!L$28:U$37,Feuil2!B78,Feuil2!A78),"")</f>
        <v>15</v>
      </c>
      <c r="G78" s="9">
        <f>IF('Rating table'!$P$7='Rating table'!$V$3,Feuil2!E78,Feuil2!F78)</f>
        <v>3</v>
      </c>
    </row>
    <row r="79" spans="1:7" x14ac:dyDescent="0.25">
      <c r="A79" s="9">
        <f>IF(A78+1&lt;='Rating table'!D$11,A78+1,1)</f>
        <v>8</v>
      </c>
      <c r="B79" s="9">
        <f>IFERROR(IF(IF(A79=1,B78+1,B78)&lt;='Rating table'!H$11,IF(A79=1,B78+1,B78),""),"")</f>
        <v>8</v>
      </c>
      <c r="C79" s="9" t="str">
        <f t="shared" si="2"/>
        <v>8-8</v>
      </c>
      <c r="D79" s="9">
        <f t="shared" si="3"/>
        <v>16</v>
      </c>
      <c r="E79" s="136">
        <f>IF(B79="","",IF((D79&lt;'Rating table'!$P$12)*(D79&gt;='Rating table'!P$11)=1,2,(IF(D79&lt;'Rating table'!$P$11,1,(IF(D79&gt;='Rating table'!$P$12,3,0))))))</f>
        <v>3</v>
      </c>
      <c r="F79" s="9">
        <f>IFERROR(INDEX('Rating table'!L$28:U$37,Feuil2!B79,Feuil2!A79),"")</f>
        <v>16</v>
      </c>
      <c r="G79" s="9">
        <f>IF('Rating table'!$P$7='Rating table'!$V$3,Feuil2!E79,Feuil2!F79)</f>
        <v>3</v>
      </c>
    </row>
    <row r="80" spans="1:7" x14ac:dyDescent="0.25">
      <c r="A80" s="9">
        <f>IF(A79+1&lt;='Rating table'!D$11,A79+1,1)</f>
        <v>9</v>
      </c>
      <c r="B80" s="9">
        <f>IFERROR(IF(IF(A80=1,B79+1,B79)&lt;='Rating table'!H$11,IF(A80=1,B79+1,B79),""),"")</f>
        <v>8</v>
      </c>
      <c r="C80" s="9" t="str">
        <f t="shared" si="2"/>
        <v>8-9</v>
      </c>
      <c r="D80" s="9">
        <f t="shared" si="3"/>
        <v>17</v>
      </c>
      <c r="E80" s="136">
        <f>IF(B80="","",IF((D80&lt;'Rating table'!$P$12)*(D80&gt;='Rating table'!P$11)=1,2,(IF(D80&lt;'Rating table'!$P$11,1,(IF(D80&gt;='Rating table'!$P$12,3,0))))))</f>
        <v>3</v>
      </c>
      <c r="F80" s="9">
        <f>IFERROR(INDEX('Rating table'!L$28:U$37,Feuil2!B80,Feuil2!A80),"")</f>
        <v>17</v>
      </c>
      <c r="G80" s="9">
        <f>IF('Rating table'!$P$7='Rating table'!$V$3,Feuil2!E80,Feuil2!F80)</f>
        <v>3</v>
      </c>
    </row>
    <row r="81" spans="1:7" x14ac:dyDescent="0.25">
      <c r="A81" s="9">
        <f>IF(A80+1&lt;='Rating table'!D$11,A80+1,1)</f>
        <v>10</v>
      </c>
      <c r="B81" s="9">
        <f>IFERROR(IF(IF(A81=1,B80+1,B80)&lt;='Rating table'!H$11,IF(A81=1,B80+1,B80),""),"")</f>
        <v>8</v>
      </c>
      <c r="C81" s="9" t="str">
        <f t="shared" si="2"/>
        <v>8-10</v>
      </c>
      <c r="D81" s="9">
        <f t="shared" si="3"/>
        <v>18</v>
      </c>
      <c r="E81" s="136">
        <f>IF(B81="","",IF((D81&lt;'Rating table'!$P$12)*(D81&gt;='Rating table'!P$11)=1,2,(IF(D81&lt;'Rating table'!$P$11,1,(IF(D81&gt;='Rating table'!$P$12,3,0))))))</f>
        <v>3</v>
      </c>
      <c r="F81" s="9">
        <f>IFERROR(INDEX('Rating table'!L$28:U$37,Feuil2!B81,Feuil2!A81),"")</f>
        <v>18</v>
      </c>
      <c r="G81" s="9">
        <f>IF('Rating table'!$P$7='Rating table'!$V$3,Feuil2!E81,Feuil2!F81)</f>
        <v>3</v>
      </c>
    </row>
    <row r="82" spans="1:7" x14ac:dyDescent="0.25">
      <c r="A82" s="9">
        <f>IF(A81+1&lt;='Rating table'!D$11,A81+1,1)</f>
        <v>1</v>
      </c>
      <c r="B82" s="9">
        <f>IFERROR(IF(IF(A82=1,B81+1,B81)&lt;='Rating table'!H$11,IF(A82=1,B81+1,B81),""),"")</f>
        <v>9</v>
      </c>
      <c r="C82" s="9" t="str">
        <f t="shared" si="2"/>
        <v>9-1</v>
      </c>
      <c r="D82" s="9">
        <f t="shared" si="3"/>
        <v>10</v>
      </c>
      <c r="E82" s="136">
        <f>IF(B82="","",IF((D82&lt;'Rating table'!$P$12)*(D82&gt;='Rating table'!P$11)=1,2,(IF(D82&lt;'Rating table'!$P$11,1,(IF(D82&gt;='Rating table'!$P$12,3,0))))))</f>
        <v>3</v>
      </c>
      <c r="F82" s="9">
        <f>IFERROR(INDEX('Rating table'!L$28:U$37,Feuil2!B82,Feuil2!A82),"")</f>
        <v>10</v>
      </c>
      <c r="G82" s="9">
        <f>IF('Rating table'!$P$7='Rating table'!$V$3,Feuil2!E82,Feuil2!F82)</f>
        <v>3</v>
      </c>
    </row>
    <row r="83" spans="1:7" x14ac:dyDescent="0.25">
      <c r="A83" s="9">
        <f>IF(A82+1&lt;='Rating table'!D$11,A82+1,1)</f>
        <v>2</v>
      </c>
      <c r="B83" s="9">
        <f>IFERROR(IF(IF(A83=1,B82+1,B82)&lt;='Rating table'!H$11,IF(A83=1,B82+1,B82),""),"")</f>
        <v>9</v>
      </c>
      <c r="C83" s="9" t="str">
        <f t="shared" si="2"/>
        <v>9-2</v>
      </c>
      <c r="D83" s="9">
        <f t="shared" si="3"/>
        <v>11</v>
      </c>
      <c r="E83" s="136">
        <f>IF(B83="","",IF((D83&lt;'Rating table'!$P$12)*(D83&gt;='Rating table'!P$11)=1,2,(IF(D83&lt;'Rating table'!$P$11,1,(IF(D83&gt;='Rating table'!$P$12,3,0))))))</f>
        <v>3</v>
      </c>
      <c r="F83" s="9">
        <f>IFERROR(INDEX('Rating table'!L$28:U$37,Feuil2!B83,Feuil2!A83),"")</f>
        <v>11</v>
      </c>
      <c r="G83" s="9">
        <f>IF('Rating table'!$P$7='Rating table'!$V$3,Feuil2!E83,Feuil2!F83)</f>
        <v>3</v>
      </c>
    </row>
    <row r="84" spans="1:7" x14ac:dyDescent="0.25">
      <c r="A84" s="9">
        <f>IF(A83+1&lt;='Rating table'!D$11,A83+1,1)</f>
        <v>3</v>
      </c>
      <c r="B84" s="9">
        <f>IFERROR(IF(IF(A84=1,B83+1,B83)&lt;='Rating table'!H$11,IF(A84=1,B83+1,B83),""),"")</f>
        <v>9</v>
      </c>
      <c r="C84" s="9" t="str">
        <f t="shared" si="2"/>
        <v>9-3</v>
      </c>
      <c r="D84" s="9">
        <f t="shared" si="3"/>
        <v>12</v>
      </c>
      <c r="E84" s="136">
        <f>IF(B84="","",IF((D84&lt;'Rating table'!$P$12)*(D84&gt;='Rating table'!P$11)=1,2,(IF(D84&lt;'Rating table'!$P$11,1,(IF(D84&gt;='Rating table'!$P$12,3,0))))))</f>
        <v>3</v>
      </c>
      <c r="F84" s="9">
        <f>IFERROR(INDEX('Rating table'!L$28:U$37,Feuil2!B84,Feuil2!A84),"")</f>
        <v>12</v>
      </c>
      <c r="G84" s="9">
        <f>IF('Rating table'!$P$7='Rating table'!$V$3,Feuil2!E84,Feuil2!F84)</f>
        <v>3</v>
      </c>
    </row>
    <row r="85" spans="1:7" x14ac:dyDescent="0.25">
      <c r="A85" s="9">
        <f>IF(A84+1&lt;='Rating table'!D$11,A84+1,1)</f>
        <v>4</v>
      </c>
      <c r="B85" s="9">
        <f>IFERROR(IF(IF(A85=1,B84+1,B84)&lt;='Rating table'!H$11,IF(A85=1,B84+1,B84),""),"")</f>
        <v>9</v>
      </c>
      <c r="C85" s="9" t="str">
        <f t="shared" si="2"/>
        <v>9-4</v>
      </c>
      <c r="D85" s="9">
        <f t="shared" si="3"/>
        <v>13</v>
      </c>
      <c r="E85" s="136">
        <f>IF(B85="","",IF((D85&lt;'Rating table'!$P$12)*(D85&gt;='Rating table'!P$11)=1,2,(IF(D85&lt;'Rating table'!$P$11,1,(IF(D85&gt;='Rating table'!$P$12,3,0))))))</f>
        <v>3</v>
      </c>
      <c r="F85" s="9">
        <f>IFERROR(INDEX('Rating table'!L$28:U$37,Feuil2!B85,Feuil2!A85),"")</f>
        <v>13</v>
      </c>
      <c r="G85" s="9">
        <f>IF('Rating table'!$P$7='Rating table'!$V$3,Feuil2!E85,Feuil2!F85)</f>
        <v>3</v>
      </c>
    </row>
    <row r="86" spans="1:7" x14ac:dyDescent="0.25">
      <c r="A86" s="9">
        <f>IF(A85+1&lt;='Rating table'!D$11,A85+1,1)</f>
        <v>5</v>
      </c>
      <c r="B86" s="9">
        <f>IFERROR(IF(IF(A86=1,B85+1,B85)&lt;='Rating table'!H$11,IF(A86=1,B85+1,B85),""),"")</f>
        <v>9</v>
      </c>
      <c r="C86" s="9" t="str">
        <f t="shared" si="2"/>
        <v>9-5</v>
      </c>
      <c r="D86" s="9">
        <f t="shared" si="3"/>
        <v>14</v>
      </c>
      <c r="E86" s="136">
        <f>IF(B86="","",IF((D86&lt;'Rating table'!$P$12)*(D86&gt;='Rating table'!P$11)=1,2,(IF(D86&lt;'Rating table'!$P$11,1,(IF(D86&gt;='Rating table'!$P$12,3,0))))))</f>
        <v>3</v>
      </c>
      <c r="F86" s="9">
        <f>IFERROR(INDEX('Rating table'!L$28:U$37,Feuil2!B86,Feuil2!A86),"")</f>
        <v>14</v>
      </c>
      <c r="G86" s="9">
        <f>IF('Rating table'!$P$7='Rating table'!$V$3,Feuil2!E86,Feuil2!F86)</f>
        <v>3</v>
      </c>
    </row>
    <row r="87" spans="1:7" x14ac:dyDescent="0.25">
      <c r="A87" s="9">
        <f>IF(A86+1&lt;='Rating table'!D$11,A86+1,1)</f>
        <v>6</v>
      </c>
      <c r="B87" s="9">
        <f>IFERROR(IF(IF(A87=1,B86+1,B86)&lt;='Rating table'!H$11,IF(A87=1,B86+1,B86),""),"")</f>
        <v>9</v>
      </c>
      <c r="C87" s="9" t="str">
        <f t="shared" si="2"/>
        <v>9-6</v>
      </c>
      <c r="D87" s="9">
        <f t="shared" si="3"/>
        <v>15</v>
      </c>
      <c r="E87" s="136">
        <f>IF(B87="","",IF((D87&lt;'Rating table'!$P$12)*(D87&gt;='Rating table'!P$11)=1,2,(IF(D87&lt;'Rating table'!$P$11,1,(IF(D87&gt;='Rating table'!$P$12,3,0))))))</f>
        <v>3</v>
      </c>
      <c r="F87" s="9">
        <f>IFERROR(INDEX('Rating table'!L$28:U$37,Feuil2!B87,Feuil2!A87),"")</f>
        <v>15</v>
      </c>
      <c r="G87" s="9">
        <f>IF('Rating table'!$P$7='Rating table'!$V$3,Feuil2!E87,Feuil2!F87)</f>
        <v>3</v>
      </c>
    </row>
    <row r="88" spans="1:7" x14ac:dyDescent="0.25">
      <c r="A88" s="9">
        <f>IF(A87+1&lt;='Rating table'!D$11,A87+1,1)</f>
        <v>7</v>
      </c>
      <c r="B88" s="9">
        <f>IFERROR(IF(IF(A88=1,B87+1,B87)&lt;='Rating table'!H$11,IF(A88=1,B87+1,B87),""),"")</f>
        <v>9</v>
      </c>
      <c r="C88" s="9" t="str">
        <f t="shared" si="2"/>
        <v>9-7</v>
      </c>
      <c r="D88" s="9">
        <f t="shared" si="3"/>
        <v>16</v>
      </c>
      <c r="E88" s="136">
        <f>IF(B88="","",IF((D88&lt;'Rating table'!$P$12)*(D88&gt;='Rating table'!P$11)=1,2,(IF(D88&lt;'Rating table'!$P$11,1,(IF(D88&gt;='Rating table'!$P$12,3,0))))))</f>
        <v>3</v>
      </c>
      <c r="F88" s="9">
        <f>IFERROR(INDEX('Rating table'!L$28:U$37,Feuil2!B88,Feuil2!A88),"")</f>
        <v>16</v>
      </c>
      <c r="G88" s="9">
        <f>IF('Rating table'!$P$7='Rating table'!$V$3,Feuil2!E88,Feuil2!F88)</f>
        <v>3</v>
      </c>
    </row>
    <row r="89" spans="1:7" x14ac:dyDescent="0.25">
      <c r="A89" s="9">
        <f>IF(A88+1&lt;='Rating table'!D$11,A88+1,1)</f>
        <v>8</v>
      </c>
      <c r="B89" s="9">
        <f>IFERROR(IF(IF(A89=1,B88+1,B88)&lt;='Rating table'!H$11,IF(A89=1,B88+1,B88),""),"")</f>
        <v>9</v>
      </c>
      <c r="C89" s="9" t="str">
        <f t="shared" si="2"/>
        <v>9-8</v>
      </c>
      <c r="D89" s="9">
        <f t="shared" si="3"/>
        <v>17</v>
      </c>
      <c r="E89" s="136">
        <f>IF(B89="","",IF((D89&lt;'Rating table'!$P$12)*(D89&gt;='Rating table'!P$11)=1,2,(IF(D89&lt;'Rating table'!$P$11,1,(IF(D89&gt;='Rating table'!$P$12,3,0))))))</f>
        <v>3</v>
      </c>
      <c r="F89" s="9">
        <f>IFERROR(INDEX('Rating table'!L$28:U$37,Feuil2!B89,Feuil2!A89),"")</f>
        <v>17</v>
      </c>
      <c r="G89" s="9">
        <f>IF('Rating table'!$P$7='Rating table'!$V$3,Feuil2!E89,Feuil2!F89)</f>
        <v>3</v>
      </c>
    </row>
    <row r="90" spans="1:7" x14ac:dyDescent="0.25">
      <c r="A90" s="9">
        <f>IF(A89+1&lt;='Rating table'!D$11,A89+1,1)</f>
        <v>9</v>
      </c>
      <c r="B90" s="9">
        <f>IFERROR(IF(IF(A90=1,B89+1,B89)&lt;='Rating table'!H$11,IF(A90=1,B89+1,B89),""),"")</f>
        <v>9</v>
      </c>
      <c r="C90" s="9" t="str">
        <f t="shared" si="2"/>
        <v>9-9</v>
      </c>
      <c r="D90" s="9">
        <f t="shared" si="3"/>
        <v>18</v>
      </c>
      <c r="E90" s="136">
        <f>IF(B90="","",IF((D90&lt;'Rating table'!$P$12)*(D90&gt;='Rating table'!P$11)=1,2,(IF(D90&lt;'Rating table'!$P$11,1,(IF(D90&gt;='Rating table'!$P$12,3,0))))))</f>
        <v>3</v>
      </c>
      <c r="F90" s="9">
        <f>IFERROR(INDEX('Rating table'!L$28:U$37,Feuil2!B90,Feuil2!A90),"")</f>
        <v>18</v>
      </c>
      <c r="G90" s="9">
        <f>IF('Rating table'!$P$7='Rating table'!$V$3,Feuil2!E90,Feuil2!F90)</f>
        <v>3</v>
      </c>
    </row>
    <row r="91" spans="1:7" x14ac:dyDescent="0.25">
      <c r="A91" s="9">
        <f>IF(A90+1&lt;='Rating table'!D$11,A90+1,1)</f>
        <v>10</v>
      </c>
      <c r="B91" s="9">
        <f>IFERROR(IF(IF(A91=1,B90+1,B90)&lt;='Rating table'!H$11,IF(A91=1,B90+1,B90),""),"")</f>
        <v>9</v>
      </c>
      <c r="C91" s="9" t="str">
        <f t="shared" si="2"/>
        <v>9-10</v>
      </c>
      <c r="D91" s="9">
        <f t="shared" si="3"/>
        <v>19</v>
      </c>
      <c r="E91" s="136">
        <f>IF(B91="","",IF((D91&lt;'Rating table'!$P$12)*(D91&gt;='Rating table'!P$11)=1,2,(IF(D91&lt;'Rating table'!$P$11,1,(IF(D91&gt;='Rating table'!$P$12,3,0))))))</f>
        <v>3</v>
      </c>
      <c r="F91" s="9">
        <f>IFERROR(INDEX('Rating table'!L$28:U$37,Feuil2!B91,Feuil2!A91),"")</f>
        <v>19</v>
      </c>
      <c r="G91" s="9">
        <f>IF('Rating table'!$P$7='Rating table'!$V$3,Feuil2!E91,Feuil2!F91)</f>
        <v>3</v>
      </c>
    </row>
    <row r="92" spans="1:7" x14ac:dyDescent="0.25">
      <c r="A92" s="9">
        <f>IF(A91+1&lt;='Rating table'!D$11,A91+1,1)</f>
        <v>1</v>
      </c>
      <c r="B92" s="9">
        <f>IFERROR(IF(IF(A92=1,B91+1,B91)&lt;='Rating table'!H$11,IF(A92=1,B91+1,B91),""),"")</f>
        <v>10</v>
      </c>
      <c r="C92" s="9" t="str">
        <f t="shared" si="2"/>
        <v>10-1</v>
      </c>
      <c r="D92" s="9">
        <f t="shared" si="3"/>
        <v>11</v>
      </c>
      <c r="E92" s="136">
        <f>IF(B92="","",IF((D92&lt;'Rating table'!$P$12)*(D92&gt;='Rating table'!P$11)=1,2,(IF(D92&lt;'Rating table'!$P$11,1,(IF(D92&gt;='Rating table'!$P$12,3,0))))))</f>
        <v>3</v>
      </c>
      <c r="F92" s="9">
        <f>IFERROR(INDEX('Rating table'!L$28:U$37,Feuil2!B92,Feuil2!A92),"")</f>
        <v>11</v>
      </c>
      <c r="G92" s="9">
        <f>IF('Rating table'!$P$7='Rating table'!$V$3,Feuil2!E92,Feuil2!F92)</f>
        <v>3</v>
      </c>
    </row>
    <row r="93" spans="1:7" x14ac:dyDescent="0.25">
      <c r="A93" s="9">
        <f>IF(A92+1&lt;='Rating table'!D$11,A92+1,1)</f>
        <v>2</v>
      </c>
      <c r="B93" s="9">
        <f>IFERROR(IF(IF(A93=1,B92+1,B92)&lt;='Rating table'!H$11,IF(A93=1,B92+1,B92),""),"")</f>
        <v>10</v>
      </c>
      <c r="C93" s="9" t="str">
        <f t="shared" si="2"/>
        <v>10-2</v>
      </c>
      <c r="D93" s="9">
        <f t="shared" si="3"/>
        <v>12</v>
      </c>
      <c r="E93" s="136">
        <f>IF(B93="","",IF((D93&lt;'Rating table'!$P$12)*(D93&gt;='Rating table'!P$11)=1,2,(IF(D93&lt;'Rating table'!$P$11,1,(IF(D93&gt;='Rating table'!$P$12,3,0))))))</f>
        <v>3</v>
      </c>
      <c r="F93" s="9">
        <f>IFERROR(INDEX('Rating table'!L$28:U$37,Feuil2!B93,Feuil2!A93),"")</f>
        <v>12</v>
      </c>
      <c r="G93" s="9">
        <f>IF('Rating table'!$P$7='Rating table'!$V$3,Feuil2!E93,Feuil2!F93)</f>
        <v>3</v>
      </c>
    </row>
    <row r="94" spans="1:7" x14ac:dyDescent="0.25">
      <c r="A94" s="9">
        <f>IF(A93+1&lt;='Rating table'!D$11,A93+1,1)</f>
        <v>3</v>
      </c>
      <c r="B94" s="9">
        <f>IFERROR(IF(IF(A94=1,B93+1,B93)&lt;='Rating table'!H$11,IF(A94=1,B93+1,B93),""),"")</f>
        <v>10</v>
      </c>
      <c r="C94" s="9" t="str">
        <f t="shared" si="2"/>
        <v>10-3</v>
      </c>
      <c r="D94" s="9">
        <f t="shared" si="3"/>
        <v>13</v>
      </c>
      <c r="E94" s="136">
        <f>IF(B94="","",IF((D94&lt;'Rating table'!$P$12)*(D94&gt;='Rating table'!P$11)=1,2,(IF(D94&lt;'Rating table'!$P$11,1,(IF(D94&gt;='Rating table'!$P$12,3,0))))))</f>
        <v>3</v>
      </c>
      <c r="F94" s="9">
        <f>IFERROR(INDEX('Rating table'!L$28:U$37,Feuil2!B94,Feuil2!A94),"")</f>
        <v>13</v>
      </c>
      <c r="G94" s="9">
        <f>IF('Rating table'!$P$7='Rating table'!$V$3,Feuil2!E94,Feuil2!F94)</f>
        <v>3</v>
      </c>
    </row>
    <row r="95" spans="1:7" x14ac:dyDescent="0.25">
      <c r="A95" s="9">
        <f>IF(A94+1&lt;='Rating table'!D$11,A94+1,1)</f>
        <v>4</v>
      </c>
      <c r="B95" s="9">
        <f>IFERROR(IF(IF(A95=1,B94+1,B94)&lt;='Rating table'!H$11,IF(A95=1,B94+1,B94),""),"")</f>
        <v>10</v>
      </c>
      <c r="C95" s="9" t="str">
        <f t="shared" si="2"/>
        <v>10-4</v>
      </c>
      <c r="D95" s="9">
        <f t="shared" si="3"/>
        <v>14</v>
      </c>
      <c r="E95" s="136">
        <f>IF(B95="","",IF((D95&lt;'Rating table'!$P$12)*(D95&gt;='Rating table'!P$11)=1,2,(IF(D95&lt;'Rating table'!$P$11,1,(IF(D95&gt;='Rating table'!$P$12,3,0))))))</f>
        <v>3</v>
      </c>
      <c r="F95" s="9">
        <f>IFERROR(INDEX('Rating table'!L$28:U$37,Feuil2!B95,Feuil2!A95),"")</f>
        <v>14</v>
      </c>
      <c r="G95" s="9">
        <f>IF('Rating table'!$P$7='Rating table'!$V$3,Feuil2!E95,Feuil2!F95)</f>
        <v>3</v>
      </c>
    </row>
    <row r="96" spans="1:7" x14ac:dyDescent="0.25">
      <c r="A96" s="9">
        <f>IF(A95+1&lt;='Rating table'!D$11,A95+1,1)</f>
        <v>5</v>
      </c>
      <c r="B96" s="9">
        <f>IFERROR(IF(IF(A96=1,B95+1,B95)&lt;='Rating table'!H$11,IF(A96=1,B95+1,B95),""),"")</f>
        <v>10</v>
      </c>
      <c r="C96" s="9" t="str">
        <f t="shared" si="2"/>
        <v>10-5</v>
      </c>
      <c r="D96" s="9">
        <f t="shared" si="3"/>
        <v>15</v>
      </c>
      <c r="E96" s="136">
        <f>IF(B96="","",IF((D96&lt;'Rating table'!$P$12)*(D96&gt;='Rating table'!P$11)=1,2,(IF(D96&lt;'Rating table'!$P$11,1,(IF(D96&gt;='Rating table'!$P$12,3,0))))))</f>
        <v>3</v>
      </c>
      <c r="F96" s="9">
        <f>IFERROR(INDEX('Rating table'!L$28:U$37,Feuil2!B96,Feuil2!A96),"")</f>
        <v>15</v>
      </c>
      <c r="G96" s="9">
        <f>IF('Rating table'!$P$7='Rating table'!$V$3,Feuil2!E96,Feuil2!F96)</f>
        <v>3</v>
      </c>
    </row>
    <row r="97" spans="1:7" x14ac:dyDescent="0.25">
      <c r="A97" s="9">
        <f>IF(A96+1&lt;='Rating table'!D$11,A96+1,1)</f>
        <v>6</v>
      </c>
      <c r="B97" s="9">
        <f>IFERROR(IF(IF(A97=1,B96+1,B96)&lt;='Rating table'!H$11,IF(A97=1,B96+1,B96),""),"")</f>
        <v>10</v>
      </c>
      <c r="C97" s="9" t="str">
        <f t="shared" si="2"/>
        <v>10-6</v>
      </c>
      <c r="D97" s="9">
        <f t="shared" si="3"/>
        <v>16</v>
      </c>
      <c r="E97" s="136">
        <f>IF(B97="","",IF((D97&lt;'Rating table'!$P$12)*(D97&gt;='Rating table'!P$11)=1,2,(IF(D97&lt;'Rating table'!$P$11,1,(IF(D97&gt;='Rating table'!$P$12,3,0))))))</f>
        <v>3</v>
      </c>
      <c r="F97" s="9">
        <f>IFERROR(INDEX('Rating table'!L$28:U$37,Feuil2!B97,Feuil2!A97),"")</f>
        <v>16</v>
      </c>
      <c r="G97" s="9">
        <f>IF('Rating table'!$P$7='Rating table'!$V$3,Feuil2!E97,Feuil2!F97)</f>
        <v>3</v>
      </c>
    </row>
    <row r="98" spans="1:7" x14ac:dyDescent="0.25">
      <c r="A98" s="9">
        <f>IF(A97+1&lt;='Rating table'!D$11,A97+1,1)</f>
        <v>7</v>
      </c>
      <c r="B98" s="9">
        <f>IFERROR(IF(IF(A98=1,B97+1,B97)&lt;='Rating table'!H$11,IF(A98=1,B97+1,B97),""),"")</f>
        <v>10</v>
      </c>
      <c r="C98" s="9" t="str">
        <f t="shared" si="2"/>
        <v>10-7</v>
      </c>
      <c r="D98" s="9">
        <f t="shared" si="3"/>
        <v>17</v>
      </c>
      <c r="E98" s="136">
        <f>IF(B98="","",IF((D98&lt;'Rating table'!$P$12)*(D98&gt;='Rating table'!P$11)=1,2,(IF(D98&lt;'Rating table'!$P$11,1,(IF(D98&gt;='Rating table'!$P$12,3,0))))))</f>
        <v>3</v>
      </c>
      <c r="F98" s="9">
        <f>IFERROR(INDEX('Rating table'!L$28:U$37,Feuil2!B98,Feuil2!A98),"")</f>
        <v>17</v>
      </c>
      <c r="G98" s="9">
        <f>IF('Rating table'!$P$7='Rating table'!$V$3,Feuil2!E98,Feuil2!F98)</f>
        <v>3</v>
      </c>
    </row>
    <row r="99" spans="1:7" x14ac:dyDescent="0.25">
      <c r="A99" s="9">
        <f>IF(A98+1&lt;='Rating table'!D$11,A98+1,1)</f>
        <v>8</v>
      </c>
      <c r="B99" s="9">
        <f>IFERROR(IF(IF(A99=1,B98+1,B98)&lt;='Rating table'!H$11,IF(A99=1,B98+1,B98),""),"")</f>
        <v>10</v>
      </c>
      <c r="C99" s="9" t="str">
        <f t="shared" si="2"/>
        <v>10-8</v>
      </c>
      <c r="D99" s="9">
        <f t="shared" si="3"/>
        <v>18</v>
      </c>
      <c r="E99" s="136">
        <f>IF(B99="","",IF((D99&lt;'Rating table'!$P$12)*(D99&gt;='Rating table'!P$11)=1,2,(IF(D99&lt;'Rating table'!$P$11,1,(IF(D99&gt;='Rating table'!$P$12,3,0))))))</f>
        <v>3</v>
      </c>
      <c r="F99" s="9">
        <f>IFERROR(INDEX('Rating table'!L$28:U$37,Feuil2!B99,Feuil2!A99),"")</f>
        <v>18</v>
      </c>
      <c r="G99" s="9">
        <f>IF('Rating table'!$P$7='Rating table'!$V$3,Feuil2!E99,Feuil2!F99)</f>
        <v>3</v>
      </c>
    </row>
    <row r="100" spans="1:7" x14ac:dyDescent="0.25">
      <c r="A100" s="9">
        <f>IF(A99+1&lt;='Rating table'!D$11,A99+1,1)</f>
        <v>9</v>
      </c>
      <c r="B100" s="9">
        <f>IFERROR(IF(IF(A100=1,B99+1,B99)&lt;='Rating table'!H$11,IF(A100=1,B99+1,B99),""),"")</f>
        <v>10</v>
      </c>
      <c r="C100" s="9" t="str">
        <f t="shared" si="2"/>
        <v>10-9</v>
      </c>
      <c r="D100" s="9">
        <f t="shared" si="3"/>
        <v>19</v>
      </c>
      <c r="E100" s="136">
        <f>IF(B100="","",IF((D100&lt;'Rating table'!$P$12)*(D100&gt;='Rating table'!P$11)=1,2,(IF(D100&lt;'Rating table'!$P$11,1,(IF(D100&gt;='Rating table'!$P$12,3,0))))))</f>
        <v>3</v>
      </c>
      <c r="F100" s="9">
        <f>IFERROR(INDEX('Rating table'!L$28:U$37,Feuil2!B100,Feuil2!A100),"")</f>
        <v>19</v>
      </c>
      <c r="G100" s="9">
        <f>IF('Rating table'!$P$7='Rating table'!$V$3,Feuil2!E100,Feuil2!F100)</f>
        <v>3</v>
      </c>
    </row>
    <row r="101" spans="1:7" x14ac:dyDescent="0.25">
      <c r="A101" s="9">
        <f>IF(A100+1&lt;='Rating table'!D$11,A100+1,1)</f>
        <v>10</v>
      </c>
      <c r="B101" s="9">
        <f>IFERROR(IF(IF(A101=1,B100+1,B100)&lt;='Rating table'!H$11,IF(A101=1,B100+1,B100),""),"")</f>
        <v>10</v>
      </c>
      <c r="C101" s="9" t="str">
        <f t="shared" si="2"/>
        <v>10-10</v>
      </c>
      <c r="D101" s="9">
        <f t="shared" si="3"/>
        <v>20</v>
      </c>
      <c r="E101" s="136">
        <f>IF(B101="","",IF((D101&lt;'Rating table'!$P$12)*(D101&gt;='Rating table'!P$11)=1,2,(IF(D101&lt;'Rating table'!$P$11,1,(IF(D101&gt;='Rating table'!$P$12,3,0))))))</f>
        <v>3</v>
      </c>
      <c r="F101" s="9">
        <f>IFERROR(INDEX('Rating table'!L$28:U$37,Feuil2!B101,Feuil2!A101),"")</f>
        <v>20</v>
      </c>
      <c r="G101" s="9">
        <f>IF('Rating table'!$P$7='Rating table'!$V$3,Feuil2!E101,Feuil2!F101)</f>
        <v>3</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showGridLines="0" topLeftCell="A85" zoomScale="70" zoomScaleNormal="70" workbookViewId="0">
      <selection activeCell="N57" sqref="N57"/>
    </sheetView>
  </sheetViews>
  <sheetFormatPr baseColWidth="10" defaultRowHeight="13.8" x14ac:dyDescent="0.25"/>
  <cols>
    <col min="1" max="1" width="5.8984375" style="45" customWidth="1"/>
    <col min="2" max="2" width="7.8984375" customWidth="1"/>
    <col min="3" max="3" width="108.19921875" customWidth="1"/>
    <col min="4" max="5" width="12.8984375" style="47" customWidth="1"/>
    <col min="6" max="6" width="7" style="47" customWidth="1"/>
    <col min="7" max="7" width="3.296875" style="141" customWidth="1"/>
    <col min="8" max="8" width="48.19921875" customWidth="1"/>
    <col min="9" max="9" width="1.296875" style="70" customWidth="1"/>
    <col min="10" max="11" width="12.8984375" style="47" customWidth="1"/>
    <col min="12" max="12" width="8.19921875" style="47" customWidth="1"/>
    <col min="13" max="13" width="3.296875" style="141" customWidth="1"/>
    <col min="14" max="14" width="5.8984375" style="9" customWidth="1"/>
    <col min="15" max="15" width="48.19921875" style="9" customWidth="1"/>
    <col min="16" max="16" width="11.19921875" style="45"/>
    <col min="17" max="17" width="5.09765625" style="45" customWidth="1"/>
    <col min="18" max="18" width="11.19921875" style="45"/>
  </cols>
  <sheetData>
    <row r="1" spans="1:18" x14ac:dyDescent="0.25">
      <c r="B1" s="9"/>
      <c r="C1" s="46"/>
    </row>
    <row r="2" spans="1:18" x14ac:dyDescent="0.25">
      <c r="A2" s="72"/>
      <c r="B2" s="158" t="s">
        <v>206</v>
      </c>
      <c r="C2" s="198"/>
      <c r="D2" s="198"/>
      <c r="E2" s="198"/>
      <c r="F2" s="199"/>
      <c r="G2" s="142"/>
      <c r="J2" s="204" t="s">
        <v>197</v>
      </c>
      <c r="K2"/>
      <c r="L2"/>
      <c r="M2" s="45"/>
    </row>
    <row r="3" spans="1:18" ht="13.8" customHeight="1" x14ac:dyDescent="0.25">
      <c r="A3" s="72"/>
      <c r="B3" s="200"/>
      <c r="C3" s="201"/>
      <c r="D3" s="201"/>
      <c r="E3" s="201"/>
      <c r="F3" s="202"/>
      <c r="G3" s="142"/>
      <c r="J3" s="205"/>
      <c r="K3"/>
      <c r="L3"/>
      <c r="M3" s="45"/>
    </row>
    <row r="4" spans="1:18" x14ac:dyDescent="0.25">
      <c r="A4" s="72"/>
      <c r="B4" s="200"/>
      <c r="C4" s="201"/>
      <c r="D4" s="201"/>
      <c r="E4" s="201"/>
      <c r="F4" s="202"/>
      <c r="G4" s="142"/>
      <c r="J4" s="206"/>
      <c r="K4" s="39"/>
      <c r="L4" s="39"/>
      <c r="M4" s="145"/>
      <c r="N4" s="39"/>
      <c r="O4" s="39"/>
    </row>
    <row r="5" spans="1:18" x14ac:dyDescent="0.25">
      <c r="B5" s="200"/>
      <c r="C5" s="201"/>
      <c r="D5" s="201"/>
      <c r="E5" s="201"/>
      <c r="F5" s="202"/>
      <c r="G5" s="142"/>
      <c r="H5" s="79" t="s">
        <v>193</v>
      </c>
      <c r="I5" s="80"/>
      <c r="J5" s="87">
        <f>COUNTIF('Risk identification'!K7:K22,1)+COUNTIFS('Risk identification'!G61:G72,H$5,'Risk identification'!K$61:K$72,1)</f>
        <v>14</v>
      </c>
      <c r="K5" s="39"/>
      <c r="L5" s="39"/>
      <c r="M5" s="145"/>
      <c r="N5" s="39"/>
      <c r="O5" s="39"/>
    </row>
    <row r="6" spans="1:18" s="9" customFormat="1" ht="14.4" x14ac:dyDescent="0.3">
      <c r="A6" s="45"/>
      <c r="B6" s="74">
        <v>1</v>
      </c>
      <c r="C6" s="40" t="s">
        <v>146</v>
      </c>
      <c r="D6" s="40"/>
      <c r="E6" s="40"/>
      <c r="F6" s="77"/>
      <c r="G6" s="43"/>
      <c r="H6" s="81" t="s">
        <v>62</v>
      </c>
      <c r="I6" s="82"/>
      <c r="J6" s="88">
        <f>COUNTIF('Risk identification'!K23:K43,1)+COUNTIFS('Risk identification'!G61:G72,H$6,'Risk identification'!K$61:K$72,1)</f>
        <v>22</v>
      </c>
      <c r="K6" s="40"/>
      <c r="L6" s="40"/>
      <c r="M6" s="146"/>
      <c r="N6" s="40"/>
      <c r="O6" s="40"/>
      <c r="P6" s="45"/>
      <c r="Q6" s="45"/>
      <c r="R6" s="45"/>
    </row>
    <row r="7" spans="1:18" s="9" customFormat="1" ht="14.4" x14ac:dyDescent="0.3">
      <c r="A7" s="45"/>
      <c r="B7" s="75">
        <v>2</v>
      </c>
      <c r="C7" s="40" t="s">
        <v>147</v>
      </c>
      <c r="D7" s="40"/>
      <c r="E7" s="40"/>
      <c r="F7" s="77"/>
      <c r="G7" s="43"/>
      <c r="H7" s="83" t="s">
        <v>181</v>
      </c>
      <c r="I7" s="84"/>
      <c r="J7" s="89">
        <f>COUNTIF('Risk identification'!K44:K60,1)+COUNTIFS('Risk identification'!G61:G72,H$7,'Risk identification'!K$61:K$72,1)</f>
        <v>18</v>
      </c>
      <c r="K7" s="40"/>
      <c r="L7" s="40"/>
      <c r="M7" s="146"/>
      <c r="N7" s="40"/>
      <c r="O7" s="40"/>
      <c r="P7" s="45"/>
      <c r="Q7" s="45"/>
      <c r="R7" s="45"/>
    </row>
    <row r="8" spans="1:18" s="9" customFormat="1" ht="14.4" x14ac:dyDescent="0.3">
      <c r="A8" s="45"/>
      <c r="B8" s="76">
        <v>23</v>
      </c>
      <c r="C8" s="73" t="s">
        <v>148</v>
      </c>
      <c r="D8" s="73"/>
      <c r="E8" s="73"/>
      <c r="F8" s="78"/>
      <c r="G8" s="143"/>
      <c r="H8" s="85" t="s">
        <v>132</v>
      </c>
      <c r="I8" s="86"/>
      <c r="J8" s="90">
        <f>COUNTIF('Risk identification'!$K$61:$K$72,1)-COUNTIFS('Risk identification'!$G$61:$G$72,H$5,'Risk identification'!K$61:K$72,1)-COUNTIFS('Risk identification'!$G$61:$G$72,H$6,'Risk identification'!K$61:K$72,1)-COUNTIFS('Risk identification'!$G$61:$G$72,H$7,'Risk identification'!K$61:K$72,1)</f>
        <v>0</v>
      </c>
      <c r="K8" s="96">
        <f>SUM(J5:J8)</f>
        <v>54</v>
      </c>
      <c r="L8" s="40"/>
      <c r="M8" s="146"/>
      <c r="N8" s="40"/>
      <c r="O8" s="40"/>
      <c r="P8" s="45"/>
      <c r="Q8" s="45"/>
      <c r="R8" s="45"/>
    </row>
    <row r="9" spans="1:18" s="9" customFormat="1" x14ac:dyDescent="0.25">
      <c r="A9" s="45"/>
      <c r="F9" s="47"/>
      <c r="G9" s="141"/>
      <c r="I9" s="70"/>
      <c r="L9" s="47"/>
      <c r="M9" s="141"/>
      <c r="P9" s="45"/>
      <c r="Q9" s="45"/>
      <c r="R9" s="45"/>
    </row>
    <row r="10" spans="1:18" x14ac:dyDescent="0.25">
      <c r="D10" s="203" t="s">
        <v>194</v>
      </c>
      <c r="E10" s="203"/>
      <c r="F10" s="197">
        <v>44197</v>
      </c>
      <c r="G10" s="197"/>
      <c r="J10" s="203" t="s">
        <v>195</v>
      </c>
      <c r="K10" s="203"/>
      <c r="L10" s="197">
        <v>44197</v>
      </c>
      <c r="M10" s="197"/>
    </row>
    <row r="11" spans="1:18" x14ac:dyDescent="0.25">
      <c r="B11" s="25" t="s">
        <v>16</v>
      </c>
      <c r="C11" s="3" t="s">
        <v>17</v>
      </c>
      <c r="D11" s="48" t="s">
        <v>24</v>
      </c>
      <c r="E11" s="48" t="s">
        <v>25</v>
      </c>
      <c r="F11" s="48" t="s">
        <v>26</v>
      </c>
      <c r="G11" s="48"/>
      <c r="H11" s="50" t="s">
        <v>27</v>
      </c>
      <c r="I11" s="71"/>
      <c r="J11" s="48" t="s">
        <v>24</v>
      </c>
      <c r="K11" s="48" t="s">
        <v>25</v>
      </c>
      <c r="L11" s="48" t="s">
        <v>26</v>
      </c>
      <c r="M11" s="48"/>
      <c r="N11" s="50" t="s">
        <v>205</v>
      </c>
      <c r="O11" s="50" t="s">
        <v>210</v>
      </c>
    </row>
    <row r="12" spans="1:18" ht="19.2" customHeight="1" x14ac:dyDescent="0.25">
      <c r="A12" s="45">
        <v>1</v>
      </c>
      <c r="B12" s="9" t="str">
        <f>IFERROR(INDEX('Risk identification'!B$7:H$72,MATCH(A12,'Risk identification'!N$7:N$72,0),1),"")</f>
        <v>B-1</v>
      </c>
      <c r="C12" s="29" t="str">
        <f>IFERROR(INDEX('Risk identification'!B$7:H$72,MATCH(A12,'Risk identification'!N$7:N$72,0),7),"")</f>
        <v>Changes in policies, laws, taxes and regulations put development/economy in jeopardy</v>
      </c>
      <c r="D12" s="29">
        <v>1</v>
      </c>
      <c r="E12" s="29">
        <v>2</v>
      </c>
      <c r="F12" s="69">
        <f>IF(I12,D12+E12,"")</f>
        <v>3</v>
      </c>
      <c r="G12" s="144">
        <f>IFERROR(VLOOKUP(CONCATENATE(D12,"-",E12),Feuil2!C$2:G$101,5,FALSE),"")</f>
        <v>1</v>
      </c>
      <c r="H12" s="68"/>
      <c r="I12" s="70" t="b">
        <f>IF(IFERROR(MATCH(A12,'Risk identification'!N$7:N$72,0)&gt;0,FALSE),TRUE,FALSE)</f>
        <v>1</v>
      </c>
      <c r="J12" s="29">
        <v>1</v>
      </c>
      <c r="K12" s="29">
        <v>1</v>
      </c>
      <c r="L12" s="69">
        <f>IF(I12,J12+K12,"")</f>
        <v>2</v>
      </c>
      <c r="M12" s="144">
        <f>IFERROR(VLOOKUP(CONCATENATE(J12,"-",K12),Feuil2!C$2:G$101,5,FALSE),"")</f>
        <v>1</v>
      </c>
      <c r="N12" s="99" t="str">
        <f>IF(COUNTIF('Risk identification'!B$7:B$60,'Risk assessment'!B12)&gt;0,(HYPERLINK(CONCATENATE("https://www.georisk-project.eu/risk-information/?id=",IF(LEN(B7)=5,LEFT(B7,3),B7)), "(Info)")),"")</f>
        <v>(Info)</v>
      </c>
      <c r="O12" s="68"/>
      <c r="P12" s="45" t="str">
        <f>IF((D12&lt;&gt;"")*(E12&lt;&gt;"")=1,CONCATENATE(D12,"-",E12),"")</f>
        <v>1-2</v>
      </c>
      <c r="Q12" s="45">
        <f>IF((D12&lt;&gt;"")*(E12&lt;&gt;"")=1,COUNTIF(P$12:P12,P12),"")</f>
        <v>1</v>
      </c>
      <c r="R12" s="45" t="str">
        <f>IF((D12&lt;&gt;"")*(E12&lt;&gt;"")=1,CONCATENATE(P12,"-",Q12),"")</f>
        <v>1-2-1</v>
      </c>
    </row>
    <row r="13" spans="1:18" ht="19.2" customHeight="1" x14ac:dyDescent="0.25">
      <c r="A13" s="45">
        <v>2</v>
      </c>
      <c r="B13" s="9" t="str">
        <f>IFERROR(INDEX('Risk identification'!B$7:H$72,MATCH(A13,'Risk identification'!N$7:N$72,0),1),"")</f>
        <v>B-2</v>
      </c>
      <c r="C13" s="29" t="str">
        <f>IFERROR(INDEX('Risk identification'!B$7:H$72,MATCH(A13,'Risk identification'!N$7:N$72,0),7),"")</f>
        <v>Lack of financing for the next phases</v>
      </c>
      <c r="D13" s="29">
        <v>2</v>
      </c>
      <c r="E13" s="29">
        <v>6</v>
      </c>
      <c r="F13" s="69">
        <f t="shared" ref="F13:F76" si="0">IF(I13,D13+E13,"")</f>
        <v>8</v>
      </c>
      <c r="G13" s="144">
        <f>IFERROR(VLOOKUP(CONCATENATE(D13,"-",E13),Feuil2!C$2:G$101,5,FALSE),"")</f>
        <v>3</v>
      </c>
      <c r="H13" s="51"/>
      <c r="I13" s="70" t="b">
        <f>IF(IFERROR(MATCH(A13,'Risk identification'!N$7:N$72,0)&gt;0,FALSE),TRUE,FALSE)</f>
        <v>1</v>
      </c>
      <c r="J13" s="29">
        <v>3</v>
      </c>
      <c r="K13" s="29">
        <v>5</v>
      </c>
      <c r="L13" s="69">
        <f t="shared" ref="L13:L76" si="1">IF(I13,J13+K13,"")</f>
        <v>8</v>
      </c>
      <c r="M13" s="144">
        <f>IFERROR(VLOOKUP(CONCATENATE(J13,"-",K13),Feuil2!C$2:G$101,5,FALSE),"")</f>
        <v>3</v>
      </c>
      <c r="N13" s="99" t="str">
        <f>IF(COUNTIF('Risk identification'!B$7:B$60,'Risk assessment'!B13)&gt;0,(HYPERLINK(CONCATENATE("https://www.georisk-project.eu/risk-information/?id=",IF(LEN(B8)=5,LEFT(B8,3),B8)), "(Info)")),"")</f>
        <v>(Info)</v>
      </c>
      <c r="O13" s="51"/>
      <c r="P13" s="45" t="str">
        <f t="shared" ref="P13:P76" si="2">IF((D13&lt;&gt;"")*(E13&lt;&gt;"")=1,CONCATENATE(D13,"-",E13),"")</f>
        <v>2-6</v>
      </c>
      <c r="Q13" s="45">
        <f>IF((D13&lt;&gt;"")*(E13&lt;&gt;"")=1,COUNTIF(P$12:P13,P13),"")</f>
        <v>1</v>
      </c>
      <c r="R13" s="45" t="str">
        <f t="shared" ref="R13:R76" si="3">IF((D13&lt;&gt;"")*(E13&lt;&gt;"")=1,CONCATENATE(P13,"-",Q13),"")</f>
        <v>2-6-1</v>
      </c>
    </row>
    <row r="14" spans="1:18" ht="19.2" customHeight="1" x14ac:dyDescent="0.25">
      <c r="A14" s="45">
        <v>3</v>
      </c>
      <c r="B14" s="9" t="str">
        <f>IFERROR(INDEX('Risk identification'!B$7:H$72,MATCH(A14,'Risk identification'!N$7:N$72,0),1),"")</f>
        <v>B-3</v>
      </c>
      <c r="C14" s="29" t="str">
        <f>IFERROR(INDEX('Risk identification'!B$7:H$72,MATCH(A14,'Risk identification'!N$7:N$72,0),7),"")</f>
        <v>Low social acceptance put barrier to development</v>
      </c>
      <c r="D14" s="29">
        <v>6</v>
      </c>
      <c r="E14" s="29">
        <v>7</v>
      </c>
      <c r="F14" s="69">
        <f t="shared" si="0"/>
        <v>13</v>
      </c>
      <c r="G14" s="144">
        <f>IFERROR(VLOOKUP(CONCATENATE(D14,"-",E14),Feuil2!C$2:G$101,5,FALSE),"")</f>
        <v>3</v>
      </c>
      <c r="H14" s="49"/>
      <c r="I14" s="70" t="b">
        <f>IF(IFERROR(MATCH(A14,'Risk identification'!N$7:N$72,0)&gt;0,FALSE),TRUE,FALSE)</f>
        <v>1</v>
      </c>
      <c r="J14" s="29">
        <v>2</v>
      </c>
      <c r="K14" s="29">
        <v>5</v>
      </c>
      <c r="L14" s="69">
        <f t="shared" si="1"/>
        <v>7</v>
      </c>
      <c r="M14" s="144">
        <f>IFERROR(VLOOKUP(CONCATENATE(J14,"-",K14),Feuil2!C$2:G$101,5,FALSE),"")</f>
        <v>2</v>
      </c>
      <c r="N14" s="99" t="str">
        <f>IF(COUNTIF('Risk identification'!B$7:B$60,'Risk assessment'!B14)&gt;0,(HYPERLINK(CONCATENATE("https://www.georisk-project.eu/risk-information/?id=",IF(LEN(B9)=5,LEFT(B9,3),B9)), "(Info)")),"")</f>
        <v>(Info)</v>
      </c>
      <c r="O14" s="49"/>
      <c r="P14" s="45" t="str">
        <f t="shared" si="2"/>
        <v>6-7</v>
      </c>
      <c r="Q14" s="45">
        <f>IF((D14&lt;&gt;"")*(E14&lt;&gt;"")=1,COUNTIF(P$12:P14,P14),"")</f>
        <v>1</v>
      </c>
      <c r="R14" s="45" t="str">
        <f t="shared" si="3"/>
        <v>6-7-1</v>
      </c>
    </row>
    <row r="15" spans="1:18" ht="19.2" customHeight="1" x14ac:dyDescent="0.25">
      <c r="A15" s="45">
        <v>4</v>
      </c>
      <c r="B15" s="9" t="str">
        <f>IFERROR(INDEX('Risk identification'!B$7:H$72,MATCH(A15,'Risk identification'!N$7:N$72,0),1),"")</f>
        <v>B-4</v>
      </c>
      <c r="C15" s="29" t="str">
        <f>IFERROR(INDEX('Risk identification'!B$7:H$72,MATCH(A15,'Risk identification'!N$7:N$72,0),7),"")</f>
        <v>Public opposition against nuisances from the exploitation</v>
      </c>
      <c r="D15" s="29">
        <v>3</v>
      </c>
      <c r="E15" s="29">
        <v>7</v>
      </c>
      <c r="F15" s="69">
        <f t="shared" si="0"/>
        <v>10</v>
      </c>
      <c r="G15" s="144">
        <f>IFERROR(VLOOKUP(CONCATENATE(D15,"-",E15),Feuil2!C$2:G$101,5,FALSE),"")</f>
        <v>3</v>
      </c>
      <c r="H15" s="49"/>
      <c r="I15" s="70" t="b">
        <f>IF(IFERROR(MATCH(A15,'Risk identification'!N$7:N$72,0)&gt;0,FALSE),TRUE,FALSE)</f>
        <v>1</v>
      </c>
      <c r="J15" s="29">
        <v>2</v>
      </c>
      <c r="K15" s="29">
        <v>4</v>
      </c>
      <c r="L15" s="69">
        <f t="shared" si="1"/>
        <v>6</v>
      </c>
      <c r="M15" s="144">
        <f>IFERROR(VLOOKUP(CONCATENATE(J15,"-",K15),Feuil2!C$2:G$101,5,FALSE),"")</f>
        <v>2</v>
      </c>
      <c r="N15" s="99" t="str">
        <f>IF(COUNTIF('Risk identification'!B$7:B$60,'Risk assessment'!B15)&gt;0,(HYPERLINK(CONCATENATE("https://www.georisk-project.eu/risk-information/?id=",IF(LEN(B10)=5,LEFT(B10,3),B10)), "(Info)")),"")</f>
        <v>(Info)</v>
      </c>
      <c r="O15" s="49"/>
      <c r="P15" s="45" t="str">
        <f t="shared" si="2"/>
        <v>3-7</v>
      </c>
      <c r="Q15" s="45">
        <f>IF((D15&lt;&gt;"")*(E15&lt;&gt;"")=1,COUNTIF(P$12:P15,P15),"")</f>
        <v>1</v>
      </c>
      <c r="R15" s="45" t="str">
        <f t="shared" si="3"/>
        <v>3-7-1</v>
      </c>
    </row>
    <row r="16" spans="1:18" ht="19.2" customHeight="1" x14ac:dyDescent="0.25">
      <c r="A16" s="45">
        <v>5</v>
      </c>
      <c r="B16" s="9" t="str">
        <f>IFERROR(INDEX('Risk identification'!B$7:H$72,MATCH(A16,'Risk identification'!N$7:N$72,0),1),"")</f>
        <v>B-6</v>
      </c>
      <c r="C16" s="29" t="str">
        <f>IFERROR(INDEX('Risk identification'!B$7:H$72,MATCH(A16,'Risk identification'!N$7:N$72,0),7),"")</f>
        <v>Lack or loss of clients</v>
      </c>
      <c r="D16" s="29">
        <v>1</v>
      </c>
      <c r="E16" s="29">
        <v>3</v>
      </c>
      <c r="F16" s="69">
        <f t="shared" si="0"/>
        <v>4</v>
      </c>
      <c r="G16" s="144">
        <f>IFERROR(VLOOKUP(CONCATENATE(D16,"-",E16),Feuil2!C$2:G$101,5,FALSE),"")</f>
        <v>1</v>
      </c>
      <c r="H16" s="49"/>
      <c r="I16" s="70" t="b">
        <f>IF(IFERROR(MATCH(A16,'Risk identification'!N$7:N$72,0)&gt;0,FALSE),TRUE,FALSE)</f>
        <v>1</v>
      </c>
      <c r="J16" s="29">
        <v>4</v>
      </c>
      <c r="K16" s="29">
        <v>2</v>
      </c>
      <c r="L16" s="69">
        <f t="shared" si="1"/>
        <v>6</v>
      </c>
      <c r="M16" s="144">
        <f>IFERROR(VLOOKUP(CONCATENATE(J16,"-",K16),Feuil2!C$2:G$101,5,FALSE),"")</f>
        <v>2</v>
      </c>
      <c r="N16" s="99" t="str">
        <f>IF(COUNTIF('Risk identification'!B$7:B$60,'Risk assessment'!B16)&gt;0,(HYPERLINK(CONCATENATE("https://www.georisk-project.eu/risk-information/?id=",IF(LEN(B11)=5,LEFT(B11,3),B11)), "(Info)")),"")</f>
        <v>(Info)</v>
      </c>
      <c r="O16" s="49"/>
      <c r="P16" s="45" t="str">
        <f t="shared" si="2"/>
        <v>1-3</v>
      </c>
      <c r="Q16" s="45">
        <f>IF((D16&lt;&gt;"")*(E16&lt;&gt;"")=1,COUNTIF(P$12:P16,P16),"")</f>
        <v>1</v>
      </c>
      <c r="R16" s="45" t="str">
        <f t="shared" si="3"/>
        <v>1-3-1</v>
      </c>
    </row>
    <row r="17" spans="1:18" ht="19.2" customHeight="1" x14ac:dyDescent="0.25">
      <c r="A17" s="45">
        <v>6</v>
      </c>
      <c r="B17" s="9" t="str">
        <f>IFERROR(INDEX('Risk identification'!B$7:H$72,MATCH(A17,'Risk identification'!N$7:N$72,0),1),"")</f>
        <v>B-8</v>
      </c>
      <c r="C17" s="29" t="str">
        <f>IFERROR(INDEX('Risk identification'!B$7:H$72,MATCH(A17,'Risk identification'!N$7:N$72,0),7),"")</f>
        <v>Significant changes of energy costs</v>
      </c>
      <c r="D17" s="29">
        <v>1</v>
      </c>
      <c r="E17" s="29">
        <v>5</v>
      </c>
      <c r="F17" s="69">
        <f t="shared" si="0"/>
        <v>6</v>
      </c>
      <c r="G17" s="144">
        <f>IFERROR(VLOOKUP(CONCATENATE(D17,"-",E17),Feuil2!C$2:G$101,5,FALSE),"")</f>
        <v>2</v>
      </c>
      <c r="H17" s="49"/>
      <c r="I17" s="70" t="b">
        <f>IF(IFERROR(MATCH(A17,'Risk identification'!N$7:N$72,0)&gt;0,FALSE),TRUE,FALSE)</f>
        <v>1</v>
      </c>
      <c r="J17" s="29"/>
      <c r="K17" s="29"/>
      <c r="L17" s="69">
        <f t="shared" si="1"/>
        <v>0</v>
      </c>
      <c r="M17" s="144" t="str">
        <f>IFERROR(VLOOKUP(CONCATENATE(J17,"-",K17),Feuil2!C$2:G$101,5,FALSE),"")</f>
        <v/>
      </c>
      <c r="N17" s="99" t="str">
        <f>IF(COUNTIF('Risk identification'!B$7:B$60,'Risk assessment'!B17)&gt;0,(HYPERLINK(CONCATENATE("https://www.georisk-project.eu/risk-information/?id=",IF(LEN(B12)=5,LEFT(B12,3),B12)), "(Info)")),"")</f>
        <v>(Info)</v>
      </c>
      <c r="O17" s="49"/>
      <c r="P17" s="45" t="str">
        <f t="shared" si="2"/>
        <v>1-5</v>
      </c>
      <c r="Q17" s="45">
        <f>IF((D17&lt;&gt;"")*(E17&lt;&gt;"")=1,COUNTIF(P$12:P17,P17),"")</f>
        <v>1</v>
      </c>
      <c r="R17" s="45" t="str">
        <f t="shared" si="3"/>
        <v>1-5-1</v>
      </c>
    </row>
    <row r="18" spans="1:18" ht="19.2" customHeight="1" x14ac:dyDescent="0.25">
      <c r="A18" s="45">
        <v>7</v>
      </c>
      <c r="B18" s="9" t="str">
        <f>IFERROR(INDEX('Risk identification'!B$7:H$72,MATCH(A18,'Risk identification'!N$7:N$72,0),1),"")</f>
        <v>C-1</v>
      </c>
      <c r="C18" s="29" t="str">
        <f>IFERROR(INDEX('Risk identification'!B$7:H$72,MATCH(A18,'Risk identification'!N$7:N$72,0),7),"")</f>
        <v>Low financing for work leading to low safety standards</v>
      </c>
      <c r="D18" s="29">
        <v>1</v>
      </c>
      <c r="E18" s="29">
        <v>1</v>
      </c>
      <c r="F18" s="69">
        <f t="shared" si="0"/>
        <v>2</v>
      </c>
      <c r="G18" s="144">
        <f>IFERROR(VLOOKUP(CONCATENATE(D18,"-",E18),Feuil2!C$2:G$101,5,FALSE),"")</f>
        <v>1</v>
      </c>
      <c r="H18" s="49"/>
      <c r="I18" s="70" t="b">
        <f>IF(IFERROR(MATCH(A18,'Risk identification'!N$7:N$72,0)&gt;0,FALSE),TRUE,FALSE)</f>
        <v>1</v>
      </c>
      <c r="J18" s="29">
        <v>3</v>
      </c>
      <c r="K18" s="29">
        <v>1</v>
      </c>
      <c r="L18" s="69">
        <f t="shared" si="1"/>
        <v>4</v>
      </c>
      <c r="M18" s="144">
        <f>IFERROR(VLOOKUP(CONCATENATE(J18,"-",K18),Feuil2!C$2:G$101,5,FALSE),"")</f>
        <v>1</v>
      </c>
      <c r="N18" s="99" t="str">
        <f>IF(COUNTIF('Risk identification'!B$7:B$60,'Risk assessment'!B18)&gt;0,(HYPERLINK(CONCATENATE("https://www.georisk-project.eu/risk-information/?id=",IF(LEN(B13)=5,LEFT(B13,3),B13)), "(Info)")),"")</f>
        <v>(Info)</v>
      </c>
      <c r="O18" s="49"/>
      <c r="P18" s="45" t="str">
        <f t="shared" si="2"/>
        <v>1-1</v>
      </c>
      <c r="Q18" s="45">
        <f>IF((D18&lt;&gt;"")*(E18&lt;&gt;"")=1,COUNTIF(P$12:P18,P18),"")</f>
        <v>1</v>
      </c>
      <c r="R18" s="45" t="str">
        <f t="shared" si="3"/>
        <v>1-1-1</v>
      </c>
    </row>
    <row r="19" spans="1:18" ht="19.2" customHeight="1" x14ac:dyDescent="0.25">
      <c r="A19" s="45">
        <v>8</v>
      </c>
      <c r="B19" s="9" t="str">
        <f>IFERROR(INDEX('Risk identification'!B$7:H$72,MATCH(A19,'Risk identification'!N$7:N$72,0),1),"")</f>
        <v>B-5</v>
      </c>
      <c r="C19" s="29" t="str">
        <f>IFERROR(INDEX('Risk identification'!B$7:H$72,MATCH(A19,'Risk identification'!N$7:N$72,0),7),"")</f>
        <v>Unanticipated delays and costs in operations (materials, services, maintenance)</v>
      </c>
      <c r="D19" s="29">
        <v>1</v>
      </c>
      <c r="E19" s="29">
        <v>4</v>
      </c>
      <c r="F19" s="69">
        <f t="shared" si="0"/>
        <v>5</v>
      </c>
      <c r="G19" s="144">
        <f>IFERROR(VLOOKUP(CONCATENATE(D19,"-",E19),Feuil2!C$2:G$101,5,FALSE),"")</f>
        <v>2</v>
      </c>
      <c r="H19" s="49"/>
      <c r="I19" s="70" t="b">
        <f>IF(IFERROR(MATCH(A19,'Risk identification'!N$7:N$72,0)&gt;0,FALSE),TRUE,FALSE)</f>
        <v>1</v>
      </c>
      <c r="J19" s="29">
        <v>3</v>
      </c>
      <c r="K19" s="29">
        <v>2</v>
      </c>
      <c r="L19" s="69">
        <f t="shared" si="1"/>
        <v>5</v>
      </c>
      <c r="M19" s="144">
        <f>IFERROR(VLOOKUP(CONCATENATE(J19,"-",K19),Feuil2!C$2:G$101,5,FALSE),"")</f>
        <v>2</v>
      </c>
      <c r="N19" s="99" t="str">
        <f>IF(COUNTIF('Risk identification'!B$7:B$60,'Risk assessment'!B19)&gt;0,(HYPERLINK(CONCATENATE("https://www.georisk-project.eu/risk-information/?id=",IF(LEN(B14)=5,LEFT(B14,3),B14)), "(Info)")),"")</f>
        <v>(Info)</v>
      </c>
      <c r="O19" s="49"/>
      <c r="P19" s="45" t="str">
        <f t="shared" si="2"/>
        <v>1-4</v>
      </c>
      <c r="Q19" s="45">
        <f>IF((D19&lt;&gt;"")*(E19&lt;&gt;"")=1,COUNTIF(P$12:P19,P19),"")</f>
        <v>1</v>
      </c>
      <c r="R19" s="45" t="str">
        <f t="shared" si="3"/>
        <v>1-4-1</v>
      </c>
    </row>
    <row r="20" spans="1:18" ht="19.2" customHeight="1" x14ac:dyDescent="0.25">
      <c r="A20" s="45">
        <v>9</v>
      </c>
      <c r="B20" s="9" t="str">
        <f>IFERROR(INDEX('Risk identification'!B$7:H$72,MATCH(A20,'Risk identification'!N$7:N$72,0),1),"")</f>
        <v>C-2</v>
      </c>
      <c r="C20" s="29" t="str">
        <f>IFERROR(INDEX('Risk identification'!B$7:H$72,MATCH(A20,'Risk identification'!N$7:N$72,0),7),"")</f>
        <v>Suboptimal design of well leads to reduced flow rate</v>
      </c>
      <c r="D20" s="29">
        <v>1</v>
      </c>
      <c r="E20" s="29">
        <v>6</v>
      </c>
      <c r="F20" s="69">
        <f t="shared" si="0"/>
        <v>7</v>
      </c>
      <c r="G20" s="144">
        <f>IFERROR(VLOOKUP(CONCATENATE(D20,"-",E20),Feuil2!C$2:G$101,5,FALSE),"")</f>
        <v>2</v>
      </c>
      <c r="H20" s="49"/>
      <c r="I20" s="70" t="b">
        <f>IF(IFERROR(MATCH(A20,'Risk identification'!N$7:N$72,0)&gt;0,FALSE),TRUE,FALSE)</f>
        <v>1</v>
      </c>
      <c r="J20" s="29">
        <v>1</v>
      </c>
      <c r="K20" s="29">
        <v>5</v>
      </c>
      <c r="L20" s="69">
        <f t="shared" si="1"/>
        <v>6</v>
      </c>
      <c r="M20" s="144">
        <f>IFERROR(VLOOKUP(CONCATENATE(J20,"-",K20),Feuil2!C$2:G$101,5,FALSE),"")</f>
        <v>2</v>
      </c>
      <c r="N20" s="99" t="str">
        <f>IF(COUNTIF('Risk identification'!B$7:B$60,'Risk assessment'!B20)&gt;0,(HYPERLINK(CONCATENATE("https://www.georisk-project.eu/risk-information/?id=",IF(LEN(B15)=5,LEFT(B15,3),B15)), "(Info)")),"")</f>
        <v>(Info)</v>
      </c>
      <c r="O20" s="49"/>
      <c r="P20" s="45" t="str">
        <f t="shared" si="2"/>
        <v>1-6</v>
      </c>
      <c r="Q20" s="45">
        <f>IF((D20&lt;&gt;"")*(E20&lt;&gt;"")=1,COUNTIF(P$12:P20,P20),"")</f>
        <v>1</v>
      </c>
      <c r="R20" s="45" t="str">
        <f t="shared" si="3"/>
        <v>1-6-1</v>
      </c>
    </row>
    <row r="21" spans="1:18" ht="19.2" customHeight="1" x14ac:dyDescent="0.25">
      <c r="A21" s="45">
        <v>10</v>
      </c>
      <c r="B21" s="9" t="str">
        <f>IFERROR(INDEX('Risk identification'!B$7:H$72,MATCH(A21,'Risk identification'!N$7:N$72,0),1),"")</f>
        <v>C-3</v>
      </c>
      <c r="C21" s="29" t="str">
        <f>IFERROR(INDEX('Risk identification'!B$7:H$72,MATCH(A21,'Risk identification'!N$7:N$72,0),7),"")</f>
        <v>Best practices not applied (data acquisition, modelling, decision making, design of wells / plants, construction)</v>
      </c>
      <c r="D21" s="29">
        <v>1</v>
      </c>
      <c r="E21" s="29">
        <v>6</v>
      </c>
      <c r="F21" s="69">
        <f t="shared" si="0"/>
        <v>7</v>
      </c>
      <c r="G21" s="144">
        <f>IFERROR(VLOOKUP(CONCATENATE(D21,"-",E21),Feuil2!C$2:G$101,5,FALSE),"")</f>
        <v>2</v>
      </c>
      <c r="H21" s="49"/>
      <c r="I21" s="70" t="b">
        <f>IF(IFERROR(MATCH(A21,'Risk identification'!N$7:N$72,0)&gt;0,FALSE),TRUE,FALSE)</f>
        <v>1</v>
      </c>
      <c r="J21" s="29">
        <v>4</v>
      </c>
      <c r="K21" s="29">
        <v>5</v>
      </c>
      <c r="L21" s="69">
        <f t="shared" si="1"/>
        <v>9</v>
      </c>
      <c r="M21" s="144">
        <f>IFERROR(VLOOKUP(CONCATENATE(J21,"-",K21),Feuil2!C$2:G$101,5,FALSE),"")</f>
        <v>3</v>
      </c>
      <c r="N21" s="99" t="str">
        <f>IF(COUNTIF('Risk identification'!B$7:B$60,'Risk assessment'!B21)&gt;0,(HYPERLINK(CONCATENATE("https://www.georisk-project.eu/risk-information/?id=",IF(LEN(B16)=5,LEFT(B16,3),B16)), "(Info)")),"")</f>
        <v>(Info)</v>
      </c>
      <c r="O21" s="49"/>
      <c r="P21" s="45" t="str">
        <f t="shared" si="2"/>
        <v>1-6</v>
      </c>
      <c r="Q21" s="45">
        <f>IF((D21&lt;&gt;"")*(E21&lt;&gt;"")=1,COUNTIF(P$12:P21,P21),"")</f>
        <v>2</v>
      </c>
      <c r="R21" s="45" t="str">
        <f t="shared" si="3"/>
        <v>1-6-2</v>
      </c>
    </row>
    <row r="22" spans="1:18" ht="19.2" customHeight="1" x14ac:dyDescent="0.25">
      <c r="A22" s="45">
        <v>11</v>
      </c>
      <c r="B22" s="9" t="str">
        <f>IFERROR(INDEX('Risk identification'!B$7:H$72,MATCH(A22,'Risk identification'!N$7:N$72,0),1),"")</f>
        <v>C-4</v>
      </c>
      <c r="C22" s="29" t="str">
        <f>IFERROR(INDEX('Risk identification'!B$7:H$72,MATCH(A22,'Risk identification'!N$7:N$72,0),7),"")</f>
        <v>Unsuitable contracts (roles and responsibility not clearly defined) leading to suboptimal performance or exploding costs</v>
      </c>
      <c r="D22" s="29">
        <v>1</v>
      </c>
      <c r="E22" s="29">
        <v>2</v>
      </c>
      <c r="F22" s="69">
        <f t="shared" si="0"/>
        <v>3</v>
      </c>
      <c r="G22" s="144">
        <f>IFERROR(VLOOKUP(CONCATENATE(D22,"-",E22),Feuil2!C$2:G$101,5,FALSE),"")</f>
        <v>1</v>
      </c>
      <c r="H22" s="49"/>
      <c r="I22" s="70" t="b">
        <f>IF(IFERROR(MATCH(A22,'Risk identification'!N$7:N$72,0)&gt;0,FALSE),TRUE,FALSE)</f>
        <v>1</v>
      </c>
      <c r="J22" s="29"/>
      <c r="K22" s="29"/>
      <c r="L22" s="69">
        <f t="shared" si="1"/>
        <v>0</v>
      </c>
      <c r="M22" s="144" t="str">
        <f>IFERROR(VLOOKUP(CONCATENATE(J22,"-",K22),Feuil2!C$2:G$101,5,FALSE),"")</f>
        <v/>
      </c>
      <c r="N22" s="99" t="str">
        <f>IF(COUNTIF('Risk identification'!B$7:B$60,'Risk assessment'!B22)&gt;0,(HYPERLINK(CONCATENATE("https://www.georisk-project.eu/risk-information/?id=",IF(LEN(B17)=5,LEFT(B17,3),B17)), "(Info)")),"")</f>
        <v>(Info)</v>
      </c>
      <c r="O22" s="49"/>
      <c r="P22" s="45" t="str">
        <f t="shared" si="2"/>
        <v>1-2</v>
      </c>
      <c r="Q22" s="45">
        <f>IF((D22&lt;&gt;"")*(E22&lt;&gt;"")=1,COUNTIF(P$12:P22,P22),"")</f>
        <v>2</v>
      </c>
      <c r="R22" s="45" t="str">
        <f t="shared" si="3"/>
        <v>1-2-2</v>
      </c>
    </row>
    <row r="23" spans="1:18" ht="19.2" customHeight="1" x14ac:dyDescent="0.25">
      <c r="A23" s="45">
        <v>12</v>
      </c>
      <c r="B23" s="9" t="str">
        <f>IFERROR(INDEX('Risk identification'!B$7:H$72,MATCH(A23,'Risk identification'!N$7:N$72,0),1),"")</f>
        <v>C-8</v>
      </c>
      <c r="C23" s="29" t="str">
        <f>IFERROR(INDEX('Risk identification'!B$7:H$72,MATCH(A23,'Risk identification'!N$7:N$72,0),7),"")</f>
        <v>Organization is not experienced / financially robust enough for the challenge</v>
      </c>
      <c r="D23" s="29">
        <v>1</v>
      </c>
      <c r="E23" s="29">
        <v>6</v>
      </c>
      <c r="F23" s="69">
        <f t="shared" si="0"/>
        <v>7</v>
      </c>
      <c r="G23" s="144">
        <f>IFERROR(VLOOKUP(CONCATENATE(D23,"-",E23),Feuil2!C$2:G$101,5,FALSE),"")</f>
        <v>2</v>
      </c>
      <c r="H23" s="49"/>
      <c r="I23" s="70" t="b">
        <f>IF(IFERROR(MATCH(A23,'Risk identification'!N$7:N$72,0)&gt;0,FALSE),TRUE,FALSE)</f>
        <v>1</v>
      </c>
      <c r="J23" s="29"/>
      <c r="K23" s="29"/>
      <c r="L23" s="69">
        <f t="shared" si="1"/>
        <v>0</v>
      </c>
      <c r="M23" s="144" t="str">
        <f>IFERROR(VLOOKUP(CONCATENATE(J23,"-",K23),Feuil2!C$2:G$101,5,FALSE),"")</f>
        <v/>
      </c>
      <c r="N23" s="99" t="str">
        <f>IF(COUNTIF('Risk identification'!B$7:B$60,'Risk assessment'!B23)&gt;0,(HYPERLINK(CONCATENATE("https://www.georisk-project.eu/risk-information/?id=",IF(LEN(B18)=5,LEFT(B18,3),B18)), "(Info)")),"")</f>
        <v>(Info)</v>
      </c>
      <c r="O23" s="49"/>
      <c r="P23" s="45" t="str">
        <f t="shared" si="2"/>
        <v>1-6</v>
      </c>
      <c r="Q23" s="45">
        <f>IF((D23&lt;&gt;"")*(E23&lt;&gt;"")=1,COUNTIF(P$12:P23,P23),"")</f>
        <v>3</v>
      </c>
      <c r="R23" s="45" t="str">
        <f t="shared" si="3"/>
        <v>1-6-3</v>
      </c>
    </row>
    <row r="24" spans="1:18" ht="19.2" customHeight="1" x14ac:dyDescent="0.25">
      <c r="A24" s="45">
        <v>13</v>
      </c>
      <c r="B24" s="9" t="str">
        <f>IFERROR(INDEX('Risk identification'!B$7:H$72,MATCH(A24,'Risk identification'!N$7:N$72,0),1),"")</f>
        <v>B-9</v>
      </c>
      <c r="C24" s="29" t="str">
        <f>IFERROR(INDEX('Risk identification'!B$7:H$72,MATCH(A24,'Risk identification'!N$7:N$72,0),7),"")</f>
        <v>The research or exploitation permit is changed in favor of another resource</v>
      </c>
      <c r="D24" s="29">
        <v>1</v>
      </c>
      <c r="E24" s="29">
        <v>7</v>
      </c>
      <c r="F24" s="69">
        <f t="shared" si="0"/>
        <v>8</v>
      </c>
      <c r="G24" s="144">
        <f>IFERROR(VLOOKUP(CONCATENATE(D24,"-",E24),Feuil2!C$2:G$101,5,FALSE),"")</f>
        <v>3</v>
      </c>
      <c r="H24" s="49"/>
      <c r="I24" s="70" t="b">
        <f>IF(IFERROR(MATCH(A24,'Risk identification'!N$7:N$72,0)&gt;0,FALSE),TRUE,FALSE)</f>
        <v>1</v>
      </c>
      <c r="J24" s="29"/>
      <c r="K24" s="29"/>
      <c r="L24" s="69">
        <f t="shared" si="1"/>
        <v>0</v>
      </c>
      <c r="M24" s="144" t="str">
        <f>IFERROR(VLOOKUP(CONCATENATE(J24,"-",K24),Feuil2!C$2:G$101,5,FALSE),"")</f>
        <v/>
      </c>
      <c r="N24" s="99" t="str">
        <f>IF(COUNTIF('Risk identification'!B$7:B$60,'Risk assessment'!B24)&gt;0,(HYPERLINK(CONCATENATE("https://www.georisk-project.eu/risk-information/?id=",IF(LEN(B19)=5,LEFT(B19,3),B19)), "(Info)")),"")</f>
        <v>(Info)</v>
      </c>
      <c r="O24" s="49"/>
      <c r="P24" s="45" t="str">
        <f t="shared" si="2"/>
        <v>1-7</v>
      </c>
      <c r="Q24" s="45">
        <f>IF((D24&lt;&gt;"")*(E24&lt;&gt;"")=1,COUNTIF(P$12:P24,P24),"")</f>
        <v>1</v>
      </c>
      <c r="R24" s="45" t="str">
        <f t="shared" si="3"/>
        <v>1-7-1</v>
      </c>
    </row>
    <row r="25" spans="1:18" ht="19.2" customHeight="1" x14ac:dyDescent="0.25">
      <c r="A25" s="45">
        <v>14</v>
      </c>
      <c r="B25" s="9" t="str">
        <f>IFERROR(INDEX('Risk identification'!B$7:H$72,MATCH(A25,'Risk identification'!N$7:N$72,0),1),"")</f>
        <v>N-1</v>
      </c>
      <c r="C25" s="29" t="str">
        <f>IFERROR(INDEX('Risk identification'!B$7:H$72,MATCH(A25,'Risk identification'!N$7:N$72,0),7),"")</f>
        <v>My new risk</v>
      </c>
      <c r="D25" s="29">
        <v>1</v>
      </c>
      <c r="E25" s="29">
        <v>7</v>
      </c>
      <c r="F25" s="69">
        <f t="shared" si="0"/>
        <v>8</v>
      </c>
      <c r="G25" s="144">
        <f>IFERROR(VLOOKUP(CONCATENATE(D25,"-",E25),Feuil2!C$2:G$101,5,FALSE),"")</f>
        <v>3</v>
      </c>
      <c r="H25" s="49"/>
      <c r="I25" s="70" t="b">
        <f>IF(IFERROR(MATCH(A25,'Risk identification'!N$7:N$72,0)&gt;0,FALSE),TRUE,FALSE)</f>
        <v>1</v>
      </c>
      <c r="J25" s="29"/>
      <c r="K25" s="29"/>
      <c r="L25" s="69">
        <f t="shared" si="1"/>
        <v>0</v>
      </c>
      <c r="M25" s="144" t="str">
        <f>IFERROR(VLOOKUP(CONCATENATE(J25,"-",K25),Feuil2!C$2:G$101,5,FALSE),"")</f>
        <v/>
      </c>
      <c r="N25" s="99" t="str">
        <f>IF(COUNTIF('Risk identification'!B$7:B$60,'Risk assessment'!B25)&gt;0,(HYPERLINK(CONCATENATE("https://www.georisk-project.eu/risk-information/?id=",IF(LEN(B20)=5,LEFT(B20,3),B20)), "(Info)")),"")</f>
        <v/>
      </c>
      <c r="O25" s="49"/>
      <c r="P25" s="45" t="str">
        <f t="shared" si="2"/>
        <v>1-7</v>
      </c>
      <c r="Q25" s="45">
        <f>IF((D25&lt;&gt;"")*(E25&lt;&gt;"")=1,COUNTIF(P$12:P25,P25),"")</f>
        <v>2</v>
      </c>
      <c r="R25" s="45" t="str">
        <f t="shared" si="3"/>
        <v>1-7-2</v>
      </c>
    </row>
    <row r="26" spans="1:18" ht="19.2" customHeight="1" x14ac:dyDescent="0.25">
      <c r="A26" s="45">
        <v>15</v>
      </c>
      <c r="B26" s="9" t="str">
        <f>IFERROR(INDEX('Risk identification'!B$7:H$72,MATCH(A26,'Risk identification'!N$7:N$72,0),1),"")</f>
        <v>D-1</v>
      </c>
      <c r="C26" s="29" t="str">
        <f>IFERROR(INDEX('Risk identification'!B$7:H$72,MATCH(A26,'Risk identification'!N$7:N$72,0),7),"")</f>
        <v>Flow rate lower than expected (reservoir)</v>
      </c>
      <c r="D26" s="29">
        <v>6</v>
      </c>
      <c r="E26" s="29">
        <v>3</v>
      </c>
      <c r="F26" s="69">
        <f t="shared" si="0"/>
        <v>9</v>
      </c>
      <c r="G26" s="144">
        <f>IFERROR(VLOOKUP(CONCATENATE(D26,"-",E26),Feuil2!C$2:G$101,5,FALSE),"")</f>
        <v>3</v>
      </c>
      <c r="H26" s="49"/>
      <c r="I26" s="70" t="b">
        <f>IF(IFERROR(MATCH(A26,'Risk identification'!N$7:N$72,0)&gt;0,FALSE),TRUE,FALSE)</f>
        <v>1</v>
      </c>
      <c r="J26" s="29"/>
      <c r="K26" s="29"/>
      <c r="L26" s="69">
        <f t="shared" si="1"/>
        <v>0</v>
      </c>
      <c r="M26" s="144" t="str">
        <f>IFERROR(VLOOKUP(CONCATENATE(J26,"-",K26),Feuil2!C$2:G$101,5,FALSE),"")</f>
        <v/>
      </c>
      <c r="N26" s="99" t="str">
        <f>IF(COUNTIF('Risk identification'!B$7:B$60,'Risk assessment'!B26)&gt;0,(HYPERLINK(CONCATENATE("https://www.georisk-project.eu/risk-information/?id=",IF(LEN(B21)=5,LEFT(B21,3),B21)), "(Info)")),"")</f>
        <v>(Info)</v>
      </c>
      <c r="O26" s="49"/>
      <c r="P26" s="45" t="str">
        <f t="shared" si="2"/>
        <v>6-3</v>
      </c>
      <c r="Q26" s="45">
        <f>IF((D26&lt;&gt;"")*(E26&lt;&gt;"")=1,COUNTIF(P$12:P26,P26),"")</f>
        <v>1</v>
      </c>
      <c r="R26" s="45" t="str">
        <f t="shared" si="3"/>
        <v>6-3-1</v>
      </c>
    </row>
    <row r="27" spans="1:18" ht="19.2" customHeight="1" x14ac:dyDescent="0.25">
      <c r="A27" s="45">
        <v>16</v>
      </c>
      <c r="B27" s="9" t="str">
        <f>IFERROR(INDEX('Risk identification'!B$7:H$72,MATCH(A27,'Risk identification'!N$7:N$72,0),1),"")</f>
        <v>D-2</v>
      </c>
      <c r="C27" s="29" t="str">
        <f>IFERROR(INDEX('Risk identification'!B$7:H$72,MATCH(A27,'Risk identification'!N$7:N$72,0),7),"")</f>
        <v>Flow rate degrades over time</v>
      </c>
      <c r="D27" s="29">
        <v>6</v>
      </c>
      <c r="E27" s="29">
        <v>5</v>
      </c>
      <c r="F27" s="69">
        <f t="shared" si="0"/>
        <v>11</v>
      </c>
      <c r="G27" s="144">
        <f>IFERROR(VLOOKUP(CONCATENATE(D27,"-",E27),Feuil2!C$2:G$101,5,FALSE),"")</f>
        <v>3</v>
      </c>
      <c r="H27" s="49"/>
      <c r="I27" s="70" t="b">
        <f>IF(IFERROR(MATCH(A27,'Risk identification'!N$7:N$72,0)&gt;0,FALSE),TRUE,FALSE)</f>
        <v>1</v>
      </c>
      <c r="J27" s="29"/>
      <c r="K27" s="29"/>
      <c r="L27" s="69">
        <f t="shared" si="1"/>
        <v>0</v>
      </c>
      <c r="M27" s="144" t="str">
        <f>IFERROR(VLOOKUP(CONCATENATE(J27,"-",K27),Feuil2!C$2:G$101,5,FALSE),"")</f>
        <v/>
      </c>
      <c r="N27" s="99" t="str">
        <f>IF(COUNTIF('Risk identification'!B$7:B$60,'Risk assessment'!B27)&gt;0,(HYPERLINK(CONCATENATE("https://www.georisk-project.eu/risk-information/?id=",IF(LEN(B22)=5,LEFT(B22,3),B22)), "(Info)")),"")</f>
        <v>(Info)</v>
      </c>
      <c r="O27" s="49"/>
      <c r="P27" s="45" t="str">
        <f t="shared" si="2"/>
        <v>6-5</v>
      </c>
      <c r="Q27" s="45">
        <f>IF((D27&lt;&gt;"")*(E27&lt;&gt;"")=1,COUNTIF(P$12:P27,P27),"")</f>
        <v>1</v>
      </c>
      <c r="R27" s="45" t="str">
        <f t="shared" si="3"/>
        <v>6-5-1</v>
      </c>
    </row>
    <row r="28" spans="1:18" ht="19.2" customHeight="1" x14ac:dyDescent="0.25">
      <c r="A28" s="45">
        <v>17</v>
      </c>
      <c r="B28" s="9" t="str">
        <f>IFERROR(INDEX('Risk identification'!B$7:H$72,MATCH(A28,'Risk identification'!N$7:N$72,0),1),"")</f>
        <v>D-3</v>
      </c>
      <c r="C28" s="29" t="str">
        <f>IFERROR(INDEX('Risk identification'!B$7:H$72,MATCH(A28,'Risk identification'!N$7:N$72,0),7),"")</f>
        <v>Temperature lower than expected (reservoir)</v>
      </c>
      <c r="D28" s="29">
        <v>6</v>
      </c>
      <c r="E28" s="29">
        <v>1</v>
      </c>
      <c r="F28" s="69">
        <f t="shared" si="0"/>
        <v>7</v>
      </c>
      <c r="G28" s="144">
        <f>IFERROR(VLOOKUP(CONCATENATE(D28,"-",E28),Feuil2!C$2:G$101,5,FALSE),"")</f>
        <v>2</v>
      </c>
      <c r="H28" s="49"/>
      <c r="I28" s="70" t="b">
        <f>IF(IFERROR(MATCH(A28,'Risk identification'!N$7:N$72,0)&gt;0,FALSE),TRUE,FALSE)</f>
        <v>1</v>
      </c>
      <c r="J28" s="29"/>
      <c r="K28" s="29"/>
      <c r="L28" s="69">
        <f t="shared" si="1"/>
        <v>0</v>
      </c>
      <c r="M28" s="144" t="str">
        <f>IFERROR(VLOOKUP(CONCATENATE(J28,"-",K28),Feuil2!C$2:G$101,5,FALSE),"")</f>
        <v/>
      </c>
      <c r="N28" s="99" t="str">
        <f>IF(COUNTIF('Risk identification'!B$7:B$60,'Risk assessment'!B28)&gt;0,(HYPERLINK(CONCATENATE("https://www.georisk-project.eu/risk-information/?id=",IF(LEN(B23)=5,LEFT(B23,3),B23)), "(Info)")),"")</f>
        <v>(Info)</v>
      </c>
      <c r="O28" s="49"/>
      <c r="P28" s="45" t="str">
        <f t="shared" si="2"/>
        <v>6-1</v>
      </c>
      <c r="Q28" s="45">
        <f>IF((D28&lt;&gt;"")*(E28&lt;&gt;"")=1,COUNTIF(P$12:P28,P28),"")</f>
        <v>1</v>
      </c>
      <c r="R28" s="45" t="str">
        <f t="shared" si="3"/>
        <v>6-1-1</v>
      </c>
    </row>
    <row r="29" spans="1:18" ht="19.2" customHeight="1" x14ac:dyDescent="0.25">
      <c r="A29" s="45">
        <v>18</v>
      </c>
      <c r="B29" s="9" t="str">
        <f>IFERROR(INDEX('Risk identification'!B$7:H$72,MATCH(A29,'Risk identification'!N$7:N$72,0),1),"")</f>
        <v>D-4</v>
      </c>
      <c r="C29" s="29" t="str">
        <f>IFERROR(INDEX('Risk identification'!B$7:H$72,MATCH(A29,'Risk identification'!N$7:N$72,0),7),"")</f>
        <v>Temperature degrades too quickly</v>
      </c>
      <c r="D29" s="29">
        <v>6</v>
      </c>
      <c r="E29" s="29">
        <v>4</v>
      </c>
      <c r="F29" s="69">
        <f t="shared" si="0"/>
        <v>10</v>
      </c>
      <c r="G29" s="144">
        <f>IFERROR(VLOOKUP(CONCATENATE(D29,"-",E29),Feuil2!C$2:G$101,5,FALSE),"")</f>
        <v>3</v>
      </c>
      <c r="H29" s="49"/>
      <c r="I29" s="70" t="b">
        <f>IF(IFERROR(MATCH(A29,'Risk identification'!N$7:N$72,0)&gt;0,FALSE),TRUE,FALSE)</f>
        <v>1</v>
      </c>
      <c r="J29" s="29"/>
      <c r="K29" s="29"/>
      <c r="L29" s="69">
        <f t="shared" si="1"/>
        <v>0</v>
      </c>
      <c r="M29" s="144" t="str">
        <f>IFERROR(VLOOKUP(CONCATENATE(J29,"-",K29),Feuil2!C$2:G$101,5,FALSE),"")</f>
        <v/>
      </c>
      <c r="N29" s="99" t="str">
        <f>IF(COUNTIF('Risk identification'!B$7:B$60,'Risk assessment'!B29)&gt;0,(HYPERLINK(CONCATENATE("https://www.georisk-project.eu/risk-information/?id=",IF(LEN(B24)=5,LEFT(B24,3),B24)), "(Info)")),"")</f>
        <v>(Info)</v>
      </c>
      <c r="O29" s="49"/>
      <c r="P29" s="45" t="str">
        <f t="shared" si="2"/>
        <v>6-4</v>
      </c>
      <c r="Q29" s="45">
        <f>IF((D29&lt;&gt;"")*(E29&lt;&gt;"")=1,COUNTIF(P$12:P29,P29),"")</f>
        <v>1</v>
      </c>
      <c r="R29" s="45" t="str">
        <f t="shared" si="3"/>
        <v>6-4-1</v>
      </c>
    </row>
    <row r="30" spans="1:18" ht="19.2" customHeight="1" x14ac:dyDescent="0.25">
      <c r="A30" s="45">
        <v>19</v>
      </c>
      <c r="B30" s="9" t="str">
        <f>IFERROR(INDEX('Risk identification'!B$7:H$72,MATCH(A30,'Risk identification'!N$7:N$72,0),1),"")</f>
        <v>D-5</v>
      </c>
      <c r="C30" s="29" t="str">
        <f>IFERROR(INDEX('Risk identification'!B$7:H$72,MATCH(A30,'Risk identification'!N$7:N$72,0),7),"")</f>
        <v>Pressure lower/higher than expected</v>
      </c>
      <c r="D30" s="29">
        <v>6</v>
      </c>
      <c r="E30" s="29">
        <v>6</v>
      </c>
      <c r="F30" s="69">
        <f t="shared" si="0"/>
        <v>12</v>
      </c>
      <c r="G30" s="144">
        <f>IFERROR(VLOOKUP(CONCATENATE(D30,"-",E30),Feuil2!C$2:G$101,5,FALSE),"")</f>
        <v>3</v>
      </c>
      <c r="H30" s="49"/>
      <c r="I30" s="70" t="b">
        <f>IF(IFERROR(MATCH(A30,'Risk identification'!N$7:N$72,0)&gt;0,FALSE),TRUE,FALSE)</f>
        <v>1</v>
      </c>
      <c r="J30" s="29"/>
      <c r="K30" s="29"/>
      <c r="L30" s="69">
        <f t="shared" si="1"/>
        <v>0</v>
      </c>
      <c r="M30" s="144" t="str">
        <f>IFERROR(VLOOKUP(CONCATENATE(J30,"-",K30),Feuil2!C$2:G$101,5,FALSE),"")</f>
        <v/>
      </c>
      <c r="N30" s="99" t="str">
        <f>IF(COUNTIF('Risk identification'!B$7:B$60,'Risk assessment'!B30)&gt;0,(HYPERLINK(CONCATENATE("https://www.georisk-project.eu/risk-information/?id=",IF(LEN(B25)=5,LEFT(B25,3),B25)), "(Info)")),"")</f>
        <v>(Info)</v>
      </c>
      <c r="O30" s="49"/>
      <c r="P30" s="45" t="str">
        <f t="shared" si="2"/>
        <v>6-6</v>
      </c>
      <c r="Q30" s="45">
        <f>IF((D30&lt;&gt;"")*(E30&lt;&gt;"")=1,COUNTIF(P$12:P30,P30),"")</f>
        <v>1</v>
      </c>
      <c r="R30" s="45" t="str">
        <f t="shared" si="3"/>
        <v>6-6-1</v>
      </c>
    </row>
    <row r="31" spans="1:18" ht="19.2" customHeight="1" x14ac:dyDescent="0.25">
      <c r="A31" s="45">
        <v>20</v>
      </c>
      <c r="B31" s="9" t="str">
        <f>IFERROR(INDEX('Risk identification'!B$7:H$72,MATCH(A31,'Risk identification'!N$7:N$72,0),1),"")</f>
        <v>D-6</v>
      </c>
      <c r="C31" s="29" t="str">
        <f>IFERROR(INDEX('Risk identification'!B$7:H$72,MATCH(A31,'Risk identification'!N$7:N$72,0),7),"")</f>
        <v>Pressure is changing during the operation in an unexpected way</v>
      </c>
      <c r="D31" s="29">
        <v>2</v>
      </c>
      <c r="E31" s="29">
        <v>6</v>
      </c>
      <c r="F31" s="69">
        <f t="shared" si="0"/>
        <v>8</v>
      </c>
      <c r="G31" s="144">
        <f>IFERROR(VLOOKUP(CONCATENATE(D31,"-",E31),Feuil2!C$2:G$101,5,FALSE),"")</f>
        <v>3</v>
      </c>
      <c r="H31" s="49"/>
      <c r="I31" s="70" t="b">
        <f>IF(IFERROR(MATCH(A31,'Risk identification'!N$7:N$72,0)&gt;0,FALSE),TRUE,FALSE)</f>
        <v>1</v>
      </c>
      <c r="J31" s="29"/>
      <c r="K31" s="29"/>
      <c r="L31" s="69">
        <f t="shared" si="1"/>
        <v>0</v>
      </c>
      <c r="M31" s="144" t="str">
        <f>IFERROR(VLOOKUP(CONCATENATE(J31,"-",K31),Feuil2!C$2:G$101,5,FALSE),"")</f>
        <v/>
      </c>
      <c r="N31" s="99" t="str">
        <f>IF(COUNTIF('Risk identification'!B$7:B$60,'Risk assessment'!B31)&gt;0,(HYPERLINK(CONCATENATE("https://www.georisk-project.eu/risk-information/?id=",IF(LEN(B26)=5,LEFT(B26,3),B26)), "(Info)")),"")</f>
        <v>(Info)</v>
      </c>
      <c r="O31" s="49"/>
      <c r="P31" s="45" t="str">
        <f t="shared" si="2"/>
        <v>2-6</v>
      </c>
      <c r="Q31" s="45">
        <f>IF((D31&lt;&gt;"")*(E31&lt;&gt;"")=1,COUNTIF(P$12:P31,P31),"")</f>
        <v>2</v>
      </c>
      <c r="R31" s="45" t="str">
        <f t="shared" si="3"/>
        <v>2-6-2</v>
      </c>
    </row>
    <row r="32" spans="1:18" ht="19.2" customHeight="1" x14ac:dyDescent="0.25">
      <c r="A32" s="45">
        <v>21</v>
      </c>
      <c r="B32" s="9" t="str">
        <f>IFERROR(INDEX('Risk identification'!B$7:H$72,MATCH(A32,'Risk identification'!N$7:N$72,0),1),"")</f>
        <v>B-7</v>
      </c>
      <c r="C32" s="29" t="str">
        <f>IFERROR(INDEX('Risk identification'!B$7:H$72,MATCH(A32,'Risk identification'!N$7:N$72,0),7),"")</f>
        <v>Neighbouring operators cause negative changes to the reservoir parameters.</v>
      </c>
      <c r="D32" s="29">
        <v>2</v>
      </c>
      <c r="E32" s="29">
        <v>10</v>
      </c>
      <c r="F32" s="69">
        <f t="shared" si="0"/>
        <v>12</v>
      </c>
      <c r="G32" s="144">
        <f>IFERROR(VLOOKUP(CONCATENATE(D32,"-",E32),Feuil2!C$2:G$101,5,FALSE),"")</f>
        <v>3</v>
      </c>
      <c r="H32" s="49"/>
      <c r="I32" s="70" t="b">
        <f>IF(IFERROR(MATCH(A32,'Risk identification'!N$7:N$72,0)&gt;0,FALSE),TRUE,FALSE)</f>
        <v>1</v>
      </c>
      <c r="J32" s="29"/>
      <c r="K32" s="29"/>
      <c r="L32" s="69">
        <f t="shared" si="1"/>
        <v>0</v>
      </c>
      <c r="M32" s="144" t="str">
        <f>IFERROR(VLOOKUP(CONCATENATE(J32,"-",K32),Feuil2!C$2:G$101,5,FALSE),"")</f>
        <v/>
      </c>
      <c r="N32" s="99" t="str">
        <f>IF(COUNTIF('Risk identification'!B$7:B$60,'Risk assessment'!B32)&gt;0,(HYPERLINK(CONCATENATE("https://www.georisk-project.eu/risk-information/?id=",IF(LEN(B27)=5,LEFT(B27,3),B27)), "(Info)")),"")</f>
        <v>(Info)</v>
      </c>
      <c r="O32" s="49"/>
      <c r="P32" s="45" t="str">
        <f t="shared" si="2"/>
        <v>2-10</v>
      </c>
      <c r="Q32" s="45">
        <f>IF((D32&lt;&gt;"")*(E32&lt;&gt;"")=1,COUNTIF(P$12:P32,P32),"")</f>
        <v>1</v>
      </c>
      <c r="R32" s="45" t="str">
        <f t="shared" si="3"/>
        <v>2-10-1</v>
      </c>
    </row>
    <row r="33" spans="1:18" ht="19.2" customHeight="1" x14ac:dyDescent="0.25">
      <c r="A33" s="45">
        <v>22</v>
      </c>
      <c r="B33" s="9" t="str">
        <f>IFERROR(INDEX('Risk identification'!B$7:H$72,MATCH(A33,'Risk identification'!N$7:N$72,0),1),"")</f>
        <v>D-7</v>
      </c>
      <c r="C33" s="29" t="str">
        <f>IFERROR(INDEX('Risk identification'!B$7:H$72,MATCH(A33,'Risk identification'!N$7:N$72,0),7),"")</f>
        <v>Fluid chemistry/ gas content / physical properties are different from expected</v>
      </c>
      <c r="D33" s="29">
        <v>2</v>
      </c>
      <c r="E33" s="29">
        <v>5</v>
      </c>
      <c r="F33" s="69">
        <f t="shared" si="0"/>
        <v>7</v>
      </c>
      <c r="G33" s="144">
        <f>IFERROR(VLOOKUP(CONCATENATE(D33,"-",E33),Feuil2!C$2:G$101,5,FALSE),"")</f>
        <v>2</v>
      </c>
      <c r="H33" s="49"/>
      <c r="I33" s="70" t="b">
        <f>IF(IFERROR(MATCH(A33,'Risk identification'!N$7:N$72,0)&gt;0,FALSE),TRUE,FALSE)</f>
        <v>1</v>
      </c>
      <c r="J33" s="29"/>
      <c r="K33" s="29"/>
      <c r="L33" s="69">
        <f t="shared" si="1"/>
        <v>0</v>
      </c>
      <c r="M33" s="144" t="str">
        <f>IFERROR(VLOOKUP(CONCATENATE(J33,"-",K33),Feuil2!C$2:G$101,5,FALSE),"")</f>
        <v/>
      </c>
      <c r="N33" s="99" t="str">
        <f>IF(COUNTIF('Risk identification'!B$7:B$60,'Risk assessment'!B33)&gt;0,(HYPERLINK(CONCATENATE("https://www.georisk-project.eu/risk-information/?id=",IF(LEN(B28)=5,LEFT(B28,3),B28)), "(Info)")),"")</f>
        <v>(Info)</v>
      </c>
      <c r="O33" s="49"/>
      <c r="P33" s="45" t="str">
        <f t="shared" si="2"/>
        <v>2-5</v>
      </c>
      <c r="Q33" s="45">
        <f>IF((D33&lt;&gt;"")*(E33&lt;&gt;"")=1,COUNTIF(P$12:P33,P33),"")</f>
        <v>1</v>
      </c>
      <c r="R33" s="45" t="str">
        <f t="shared" si="3"/>
        <v>2-5-1</v>
      </c>
    </row>
    <row r="34" spans="1:18" ht="19.2" customHeight="1" x14ac:dyDescent="0.25">
      <c r="A34" s="45">
        <v>23</v>
      </c>
      <c r="B34" s="9" t="str">
        <f>IFERROR(INDEX('Risk identification'!B$7:H$72,MATCH(A34,'Risk identification'!N$7:N$72,0),1),"")</f>
        <v>F-6</v>
      </c>
      <c r="C34" s="29" t="str">
        <f>IFERROR(INDEX('Risk identification'!B$7:H$72,MATCH(A34,'Risk identification'!N$7:N$72,0),7),"")</f>
        <v>NCG Production</v>
      </c>
      <c r="D34" s="29">
        <v>2</v>
      </c>
      <c r="E34" s="29">
        <v>6</v>
      </c>
      <c r="F34" s="69">
        <f t="shared" si="0"/>
        <v>8</v>
      </c>
      <c r="G34" s="144">
        <f>IFERROR(VLOOKUP(CONCATENATE(D34,"-",E34),Feuil2!C$2:G$101,5,FALSE),"")</f>
        <v>3</v>
      </c>
      <c r="H34" s="49"/>
      <c r="I34" s="70" t="b">
        <f>IF(IFERROR(MATCH(A34,'Risk identification'!N$7:N$72,0)&gt;0,FALSE),TRUE,FALSE)</f>
        <v>1</v>
      </c>
      <c r="J34" s="29"/>
      <c r="K34" s="29"/>
      <c r="L34" s="69">
        <f t="shared" si="1"/>
        <v>0</v>
      </c>
      <c r="M34" s="144" t="str">
        <f>IFERROR(VLOOKUP(CONCATENATE(J34,"-",K34),Feuil2!C$2:G$101,5,FALSE),"")</f>
        <v/>
      </c>
      <c r="N34" s="99" t="str">
        <f>IF(COUNTIF('Risk identification'!B$7:B$60,'Risk assessment'!B34)&gt;0,(HYPERLINK(CONCATENATE("https://www.georisk-project.eu/risk-information/?id=",IF(LEN(B29)=5,LEFT(B29,3),B29)), "(Info)")),"")</f>
        <v>(Info)</v>
      </c>
      <c r="O34" s="49"/>
      <c r="P34" s="45" t="str">
        <f t="shared" si="2"/>
        <v>2-6</v>
      </c>
      <c r="Q34" s="45">
        <f>IF((D34&lt;&gt;"")*(E34&lt;&gt;"")=1,COUNTIF(P$12:P34,P34),"")</f>
        <v>3</v>
      </c>
      <c r="R34" s="45" t="str">
        <f t="shared" si="3"/>
        <v>2-6-3</v>
      </c>
    </row>
    <row r="35" spans="1:18" ht="19.2" customHeight="1" x14ac:dyDescent="0.25">
      <c r="A35" s="45">
        <v>24</v>
      </c>
      <c r="B35" s="9" t="str">
        <f>IFERROR(INDEX('Risk identification'!B$7:H$72,MATCH(A35,'Risk identification'!N$7:N$72,0),1),"")</f>
        <v>C-5-a</v>
      </c>
      <c r="C35" s="29" t="str">
        <f>IFERROR(INDEX('Risk identification'!B$7:H$72,MATCH(A35,'Risk identification'!N$7:N$72,0),7),"")</f>
        <v>Human error leading to failure during work (including either insufficient background and/or regulations) [Op&amp;Geology]</v>
      </c>
      <c r="D35" s="29">
        <v>2</v>
      </c>
      <c r="E35" s="29">
        <v>9</v>
      </c>
      <c r="F35" s="69">
        <f t="shared" si="0"/>
        <v>11</v>
      </c>
      <c r="G35" s="144">
        <f>IFERROR(VLOOKUP(CONCATENATE(D35,"-",E35),Feuil2!C$2:G$101,5,FALSE),"")</f>
        <v>3</v>
      </c>
      <c r="H35" s="49"/>
      <c r="I35" s="70" t="b">
        <f>IF(IFERROR(MATCH(A35,'Risk identification'!N$7:N$72,0)&gt;0,FALSE),TRUE,FALSE)</f>
        <v>1</v>
      </c>
      <c r="J35" s="29"/>
      <c r="K35" s="29"/>
      <c r="L35" s="69">
        <f t="shared" si="1"/>
        <v>0</v>
      </c>
      <c r="M35" s="144" t="str">
        <f>IFERROR(VLOOKUP(CONCATENATE(J35,"-",K35),Feuil2!C$2:G$101,5,FALSE),"")</f>
        <v/>
      </c>
      <c r="N35" s="99" t="str">
        <f>IF(COUNTIF('Risk identification'!B$7:B$60,'Risk assessment'!B35)&gt;0,(HYPERLINK(CONCATENATE("https://www.georisk-project.eu/risk-information/?id=",IF(LEN(B30)=5,LEFT(B30,3),B30)), "(Info)")),"")</f>
        <v>(Info)</v>
      </c>
      <c r="O35" s="49"/>
      <c r="P35" s="45" t="str">
        <f t="shared" si="2"/>
        <v>2-9</v>
      </c>
      <c r="Q35" s="45">
        <f>IF((D35&lt;&gt;"")*(E35&lt;&gt;"")=1,COUNTIF(P$12:P35,P35),"")</f>
        <v>1</v>
      </c>
      <c r="R35" s="45" t="str">
        <f t="shared" si="3"/>
        <v>2-9-1</v>
      </c>
    </row>
    <row r="36" spans="1:18" ht="19.2" customHeight="1" x14ac:dyDescent="0.25">
      <c r="A36" s="45">
        <v>25</v>
      </c>
      <c r="B36" s="9" t="str">
        <f>IFERROR(INDEX('Risk identification'!B$7:H$72,MATCH(A36,'Risk identification'!N$7:N$72,0),1),"")</f>
        <v>D-8</v>
      </c>
      <c r="C36" s="29" t="str">
        <f>IFERROR(INDEX('Risk identification'!B$7:H$72,MATCH(A36,'Risk identification'!N$7:N$72,0),7),"")</f>
        <v>Fluid chemistry/ gas content / physical properties change</v>
      </c>
      <c r="D36" s="29">
        <v>2</v>
      </c>
      <c r="E36" s="29">
        <v>5</v>
      </c>
      <c r="F36" s="69">
        <f t="shared" si="0"/>
        <v>7</v>
      </c>
      <c r="G36" s="144">
        <f>IFERROR(VLOOKUP(CONCATENATE(D36,"-",E36),Feuil2!C$2:G$101,5,FALSE),"")</f>
        <v>2</v>
      </c>
      <c r="H36" s="49"/>
      <c r="I36" s="70" t="b">
        <f>IF(IFERROR(MATCH(A36,'Risk identification'!N$7:N$72,0)&gt;0,FALSE),TRUE,FALSE)</f>
        <v>1</v>
      </c>
      <c r="J36" s="29"/>
      <c r="K36" s="29"/>
      <c r="L36" s="69">
        <f t="shared" si="1"/>
        <v>0</v>
      </c>
      <c r="M36" s="144" t="str">
        <f>IFERROR(VLOOKUP(CONCATENATE(J36,"-",K36),Feuil2!C$2:G$101,5,FALSE),"")</f>
        <v/>
      </c>
      <c r="N36" s="99" t="str">
        <f>IF(COUNTIF('Risk identification'!B$7:B$60,'Risk assessment'!B36)&gt;0,(HYPERLINK(CONCATENATE("https://www.georisk-project.eu/risk-information/?id=",IF(LEN(B31)=5,LEFT(B31,3),B31)), "(Info)")),"")</f>
        <v>(Info)</v>
      </c>
      <c r="O36" s="49"/>
      <c r="P36" s="45" t="str">
        <f t="shared" si="2"/>
        <v>2-5</v>
      </c>
      <c r="Q36" s="45">
        <f>IF((D36&lt;&gt;"")*(E36&lt;&gt;"")=1,COUNTIF(P$12:P36,P36),"")</f>
        <v>2</v>
      </c>
      <c r="R36" s="45" t="str">
        <f t="shared" si="3"/>
        <v>2-5-2</v>
      </c>
    </row>
    <row r="37" spans="1:18" ht="19.2" customHeight="1" x14ac:dyDescent="0.25">
      <c r="A37" s="45">
        <v>26</v>
      </c>
      <c r="B37" s="9" t="str">
        <f>IFERROR(INDEX('Risk identification'!B$7:H$72,MATCH(A37,'Risk identification'!N$7:N$72,0),1),"")</f>
        <v>D-9</v>
      </c>
      <c r="C37" s="29" t="str">
        <f>IFERROR(INDEX('Risk identification'!B$7:H$72,MATCH(A37,'Risk identification'!N$7:N$72,0),7),"")</f>
        <v>Target formation is missing in the well (unexpected geology, insufficient exploration)</v>
      </c>
      <c r="D37" s="29">
        <v>2</v>
      </c>
      <c r="E37" s="29">
        <v>4</v>
      </c>
      <c r="F37" s="69">
        <f t="shared" si="0"/>
        <v>6</v>
      </c>
      <c r="G37" s="144">
        <f>IFERROR(VLOOKUP(CONCATENATE(D37,"-",E37),Feuil2!C$2:G$101,5,FALSE),"")</f>
        <v>2</v>
      </c>
      <c r="H37" s="49"/>
      <c r="I37" s="70" t="b">
        <f>IF(IFERROR(MATCH(A37,'Risk identification'!N$7:N$72,0)&gt;0,FALSE),TRUE,FALSE)</f>
        <v>1</v>
      </c>
      <c r="J37" s="29"/>
      <c r="K37" s="29"/>
      <c r="L37" s="69">
        <f t="shared" si="1"/>
        <v>0</v>
      </c>
      <c r="M37" s="144" t="str">
        <f>IFERROR(VLOOKUP(CONCATENATE(J37,"-",K37),Feuil2!C$2:G$101,5,FALSE),"")</f>
        <v/>
      </c>
      <c r="N37" s="99" t="str">
        <f>IF(COUNTIF('Risk identification'!B$7:B$60,'Risk assessment'!B37)&gt;0,(HYPERLINK(CONCATENATE("https://www.georisk-project.eu/risk-information/?id=",IF(LEN(B32)=5,LEFT(B32,3),B32)), "(Info)")),"")</f>
        <v>(Info)</v>
      </c>
      <c r="O37" s="49"/>
      <c r="P37" s="45" t="str">
        <f t="shared" si="2"/>
        <v>2-4</v>
      </c>
      <c r="Q37" s="45">
        <f>IF((D37&lt;&gt;"")*(E37&lt;&gt;"")=1,COUNTIF(P$12:P37,P37),"")</f>
        <v>1</v>
      </c>
      <c r="R37" s="45" t="str">
        <f t="shared" si="3"/>
        <v>2-4-1</v>
      </c>
    </row>
    <row r="38" spans="1:18" ht="19.2" customHeight="1" x14ac:dyDescent="0.25">
      <c r="A38" s="45">
        <v>27</v>
      </c>
      <c r="B38" s="9" t="str">
        <f>IFERROR(INDEX('Risk identification'!B$7:H$72,MATCH(A38,'Risk identification'!N$7:N$72,0),1),"")</f>
        <v>D-10</v>
      </c>
      <c r="C38" s="29" t="str">
        <f>IFERROR(INDEX('Risk identification'!B$7:H$72,MATCH(A38,'Risk identification'!N$7:N$72,0),7),"")</f>
        <v>Target formation has no/insufficient fluid for commercial production</v>
      </c>
      <c r="D38" s="29">
        <v>2</v>
      </c>
      <c r="E38" s="29">
        <v>3</v>
      </c>
      <c r="F38" s="69">
        <f t="shared" si="0"/>
        <v>5</v>
      </c>
      <c r="G38" s="144">
        <f>IFERROR(VLOOKUP(CONCATENATE(D38,"-",E38),Feuil2!C$2:G$101,5,FALSE),"")</f>
        <v>2</v>
      </c>
      <c r="H38" s="49"/>
      <c r="I38" s="70" t="b">
        <f>IF(IFERROR(MATCH(A38,'Risk identification'!N$7:N$72,0)&gt;0,FALSE),TRUE,FALSE)</f>
        <v>1</v>
      </c>
      <c r="J38" s="29"/>
      <c r="K38" s="29"/>
      <c r="L38" s="69">
        <f t="shared" si="1"/>
        <v>0</v>
      </c>
      <c r="M38" s="144" t="str">
        <f>IFERROR(VLOOKUP(CONCATENATE(J38,"-",K38),Feuil2!C$2:G$101,5,FALSE),"")</f>
        <v/>
      </c>
      <c r="N38" s="99" t="str">
        <f>IF(COUNTIF('Risk identification'!B$7:B$60,'Risk assessment'!B38)&gt;0,(HYPERLINK(CONCATENATE("https://www.georisk-project.eu/risk-information/?id=",IF(LEN(B33)=5,LEFT(B33,3),B33)), "(Info)")),"")</f>
        <v>(Info)</v>
      </c>
      <c r="O38" s="49"/>
      <c r="P38" s="45" t="str">
        <f t="shared" si="2"/>
        <v>2-3</v>
      </c>
      <c r="Q38" s="45">
        <f>IF((D38&lt;&gt;"")*(E38&lt;&gt;"")=1,COUNTIF(P$12:P38,P38),"")</f>
        <v>1</v>
      </c>
      <c r="R38" s="45" t="str">
        <f t="shared" si="3"/>
        <v>2-3-1</v>
      </c>
    </row>
    <row r="39" spans="1:18" ht="19.2" customHeight="1" x14ac:dyDescent="0.25">
      <c r="A39" s="45">
        <v>28</v>
      </c>
      <c r="B39" s="9" t="str">
        <f>IFERROR(INDEX('Risk identification'!B$7:H$72,MATCH(A39,'Risk identification'!N$7:N$72,0),1),"")</f>
        <v>D-11</v>
      </c>
      <c r="C39" s="29" t="str">
        <f>IFERROR(INDEX('Risk identification'!B$7:H$72,MATCH(A39,'Risk identification'!N$7:N$72,0),7),"")</f>
        <v>Geological lithology or stratigraphy is different than expected</v>
      </c>
      <c r="D39" s="29">
        <v>2</v>
      </c>
      <c r="E39" s="29">
        <v>9</v>
      </c>
      <c r="F39" s="69">
        <f t="shared" si="0"/>
        <v>11</v>
      </c>
      <c r="G39" s="144">
        <f>IFERROR(VLOOKUP(CONCATENATE(D39,"-",E39),Feuil2!C$2:G$101,5,FALSE),"")</f>
        <v>3</v>
      </c>
      <c r="H39" s="49"/>
      <c r="I39" s="70" t="b">
        <f>IF(IFERROR(MATCH(A39,'Risk identification'!N$7:N$72,0)&gt;0,FALSE),TRUE,FALSE)</f>
        <v>1</v>
      </c>
      <c r="J39" s="29"/>
      <c r="K39" s="29"/>
      <c r="L39" s="69">
        <f t="shared" si="1"/>
        <v>0</v>
      </c>
      <c r="M39" s="144" t="str">
        <f>IFERROR(VLOOKUP(CONCATENATE(J39,"-",K39),Feuil2!C$2:G$101,5,FALSE),"")</f>
        <v/>
      </c>
      <c r="N39" s="99" t="str">
        <f>IF(COUNTIF('Risk identification'!B$7:B$60,'Risk assessment'!B39)&gt;0,(HYPERLINK(CONCATENATE("https://www.georisk-project.eu/risk-information/?id=",IF(LEN(B34)=5,LEFT(B34,3),B34)), "(Info)")),"")</f>
        <v>(Info)</v>
      </c>
      <c r="O39" s="49"/>
      <c r="P39" s="45" t="str">
        <f t="shared" si="2"/>
        <v>2-9</v>
      </c>
      <c r="Q39" s="45">
        <f>IF((D39&lt;&gt;"")*(E39&lt;&gt;"")=1,COUNTIF(P$12:P39,P39),"")</f>
        <v>2</v>
      </c>
      <c r="R39" s="45" t="str">
        <f t="shared" si="3"/>
        <v>2-9-2</v>
      </c>
    </row>
    <row r="40" spans="1:18" ht="19.2" customHeight="1" x14ac:dyDescent="0.25">
      <c r="A40" s="45">
        <v>29</v>
      </c>
      <c r="B40" s="9" t="str">
        <f>IFERROR(INDEX('Risk identification'!B$7:H$72,MATCH(A40,'Risk identification'!N$7:N$72,0),1),"")</f>
        <v>D-12</v>
      </c>
      <c r="C40" s="29" t="str">
        <f>IFERROR(INDEX('Risk identification'!B$7:H$72,MATCH(A40,'Risk identification'!N$7:N$72,0),7),"")</f>
        <v>Excessive scaling in the geothermal loop</v>
      </c>
      <c r="D40" s="29">
        <v>6</v>
      </c>
      <c r="E40" s="29">
        <v>8</v>
      </c>
      <c r="F40" s="69">
        <f t="shared" si="0"/>
        <v>14</v>
      </c>
      <c r="G40" s="144">
        <f>IFERROR(VLOOKUP(CONCATENATE(D40,"-",E40),Feuil2!C$2:G$101,5,FALSE),"")</f>
        <v>3</v>
      </c>
      <c r="H40" s="49"/>
      <c r="I40" s="70" t="b">
        <f>IF(IFERROR(MATCH(A40,'Risk identification'!N$7:N$72,0)&gt;0,FALSE),TRUE,FALSE)</f>
        <v>1</v>
      </c>
      <c r="J40" s="29"/>
      <c r="K40" s="29"/>
      <c r="L40" s="69">
        <f t="shared" si="1"/>
        <v>0</v>
      </c>
      <c r="M40" s="144" t="str">
        <f>IFERROR(VLOOKUP(CONCATENATE(J40,"-",K40),Feuil2!C$2:G$101,5,FALSE),"")</f>
        <v/>
      </c>
      <c r="N40" s="99" t="str">
        <f>IF(COUNTIF('Risk identification'!B$7:B$60,'Risk assessment'!B40)&gt;0,(HYPERLINK(CONCATENATE("https://www.georisk-project.eu/risk-information/?id=",IF(LEN(B35)=5,LEFT(B35,3),B35)), "(Info)")),"")</f>
        <v>(Info)</v>
      </c>
      <c r="O40" s="49"/>
      <c r="P40" s="45" t="str">
        <f t="shared" si="2"/>
        <v>6-8</v>
      </c>
      <c r="Q40" s="45">
        <f>IF((D40&lt;&gt;"")*(E40&lt;&gt;"")=1,COUNTIF(P$12:P40,P40),"")</f>
        <v>1</v>
      </c>
      <c r="R40" s="45" t="str">
        <f t="shared" si="3"/>
        <v>6-8-1</v>
      </c>
    </row>
    <row r="41" spans="1:18" ht="19.2" customHeight="1" x14ac:dyDescent="0.25">
      <c r="A41" s="45">
        <v>30</v>
      </c>
      <c r="B41" s="9" t="str">
        <f>IFERROR(INDEX('Risk identification'!B$7:H$72,MATCH(A41,'Risk identification'!N$7:N$72,0),1),"")</f>
        <v>D-13</v>
      </c>
      <c r="C41" s="29" t="str">
        <f>IFERROR(INDEX('Risk identification'!B$7:H$72,MATCH(A41,'Risk identification'!N$7:N$72,0),7),"")</f>
        <v>Excessive corrosion in the geothermal loop</v>
      </c>
      <c r="D41" s="29">
        <v>6</v>
      </c>
      <c r="E41" s="29">
        <v>8</v>
      </c>
      <c r="F41" s="69">
        <f t="shared" si="0"/>
        <v>14</v>
      </c>
      <c r="G41" s="144">
        <f>IFERROR(VLOOKUP(CONCATENATE(D41,"-",E41),Feuil2!C$2:G$101,5,FALSE),"")</f>
        <v>3</v>
      </c>
      <c r="H41" s="49"/>
      <c r="I41" s="70" t="b">
        <f>IF(IFERROR(MATCH(A41,'Risk identification'!N$7:N$72,0)&gt;0,FALSE),TRUE,FALSE)</f>
        <v>1</v>
      </c>
      <c r="J41" s="29"/>
      <c r="K41" s="29"/>
      <c r="L41" s="69">
        <f t="shared" si="1"/>
        <v>0</v>
      </c>
      <c r="M41" s="144" t="str">
        <f>IFERROR(VLOOKUP(CONCATENATE(J41,"-",K41),Feuil2!C$2:G$101,5,FALSE),"")</f>
        <v/>
      </c>
      <c r="N41" s="99" t="str">
        <f>IF(COUNTIF('Risk identification'!B$7:B$60,'Risk assessment'!B41)&gt;0,(HYPERLINK(CONCATENATE("https://www.georisk-project.eu/risk-information/?id=",IF(LEN(B36)=5,LEFT(B36,3),B36)), "(Info)")),"")</f>
        <v>(Info)</v>
      </c>
      <c r="O41" s="49"/>
      <c r="P41" s="45" t="str">
        <f t="shared" si="2"/>
        <v>6-8</v>
      </c>
      <c r="Q41" s="45">
        <f>IF((D41&lt;&gt;"")*(E41&lt;&gt;"")=1,COUNTIF(P$12:P41,P41),"")</f>
        <v>2</v>
      </c>
      <c r="R41" s="45" t="str">
        <f t="shared" si="3"/>
        <v>6-8-2</v>
      </c>
    </row>
    <row r="42" spans="1:18" ht="19.2" customHeight="1" x14ac:dyDescent="0.25">
      <c r="A42" s="45">
        <v>31</v>
      </c>
      <c r="B42" s="9" t="str">
        <f>IFERROR(INDEX('Risk identification'!B$7:H$72,MATCH(A42,'Risk identification'!N$7:N$72,0),1),"")</f>
        <v>D-14</v>
      </c>
      <c r="C42" s="29" t="str">
        <f>IFERROR(INDEX('Risk identification'!B$7:H$72,MATCH(A42,'Risk identification'!N$7:N$72,0),7),"")</f>
        <v>Particle production ("sanding")</v>
      </c>
      <c r="D42" s="29">
        <v>6</v>
      </c>
      <c r="E42" s="29">
        <v>7</v>
      </c>
      <c r="F42" s="69">
        <f t="shared" si="0"/>
        <v>13</v>
      </c>
      <c r="G42" s="144">
        <f>IFERROR(VLOOKUP(CONCATENATE(D42,"-",E42),Feuil2!C$2:G$101,5,FALSE),"")</f>
        <v>3</v>
      </c>
      <c r="H42" s="49"/>
      <c r="I42" s="70" t="b">
        <f>IF(IFERROR(MATCH(A42,'Risk identification'!N$7:N$72,0)&gt;0,FALSE),TRUE,FALSE)</f>
        <v>1</v>
      </c>
      <c r="J42" s="29"/>
      <c r="K42" s="29"/>
      <c r="L42" s="69">
        <f t="shared" si="1"/>
        <v>0</v>
      </c>
      <c r="M42" s="144" t="str">
        <f>IFERROR(VLOOKUP(CONCATENATE(J42,"-",K42),Feuil2!C$2:G$101,5,FALSE),"")</f>
        <v/>
      </c>
      <c r="N42" s="99" t="str">
        <f>IF(COUNTIF('Risk identification'!B$7:B$60,'Risk assessment'!B42)&gt;0,(HYPERLINK(CONCATENATE("https://www.georisk-project.eu/risk-information/?id=",IF(LEN(B37)=5,LEFT(B37,3),B37)), "(Info)")),"")</f>
        <v>(Info)</v>
      </c>
      <c r="O42" s="49"/>
      <c r="P42" s="45" t="str">
        <f t="shared" si="2"/>
        <v>6-7</v>
      </c>
      <c r="Q42" s="45">
        <f>IF((D42&lt;&gt;"")*(E42&lt;&gt;"")=1,COUNTIF(P$12:P42,P42),"")</f>
        <v>2</v>
      </c>
      <c r="R42" s="45" t="str">
        <f t="shared" si="3"/>
        <v>6-7-2</v>
      </c>
    </row>
    <row r="43" spans="1:18" ht="19.2" customHeight="1" x14ac:dyDescent="0.25">
      <c r="A43" s="45">
        <v>32</v>
      </c>
      <c r="B43" s="9" t="str">
        <f>IFERROR(INDEX('Risk identification'!B$7:H$72,MATCH(A43,'Risk identification'!N$7:N$72,0),1),"")</f>
        <v>D-15</v>
      </c>
      <c r="C43" s="29" t="str">
        <f>IFERROR(INDEX('Risk identification'!B$7:H$72,MATCH(A43,'Risk identification'!N$7:N$72,0),7),"")</f>
        <v>Hydraulic connectivity between wells is insufficient for commercial use</v>
      </c>
      <c r="D43" s="29">
        <v>6</v>
      </c>
      <c r="E43" s="29">
        <v>4</v>
      </c>
      <c r="F43" s="69">
        <f t="shared" si="0"/>
        <v>10</v>
      </c>
      <c r="G43" s="144">
        <f>IFERROR(VLOOKUP(CONCATENATE(D43,"-",E43),Feuil2!C$2:G$101,5,FALSE),"")</f>
        <v>3</v>
      </c>
      <c r="H43" s="49"/>
      <c r="I43" s="70" t="b">
        <f>IF(IFERROR(MATCH(A43,'Risk identification'!N$7:N$72,0)&gt;0,FALSE),TRUE,FALSE)</f>
        <v>1</v>
      </c>
      <c r="J43" s="29"/>
      <c r="K43" s="29"/>
      <c r="L43" s="69">
        <f t="shared" si="1"/>
        <v>0</v>
      </c>
      <c r="M43" s="144" t="str">
        <f>IFERROR(VLOOKUP(CONCATENATE(J43,"-",K43),Feuil2!C$2:G$101,5,FALSE),"")</f>
        <v/>
      </c>
      <c r="N43" s="99" t="str">
        <f>IF(COUNTIF('Risk identification'!B$7:B$60,'Risk assessment'!B43)&gt;0,(HYPERLINK(CONCATENATE("https://www.georisk-project.eu/risk-information/?id=",IF(LEN(B38)=5,LEFT(B38,3),B38)), "(Info)")),"")</f>
        <v>(Info)</v>
      </c>
      <c r="O43" s="49"/>
      <c r="P43" s="45" t="str">
        <f t="shared" si="2"/>
        <v>6-4</v>
      </c>
      <c r="Q43" s="45">
        <f>IF((D43&lt;&gt;"")*(E43&lt;&gt;"")=1,COUNTIF(P$12:P43,P43),"")</f>
        <v>2</v>
      </c>
      <c r="R43" s="45" t="str">
        <f t="shared" si="3"/>
        <v>6-4-2</v>
      </c>
    </row>
    <row r="44" spans="1:18" ht="19.2" customHeight="1" x14ac:dyDescent="0.25">
      <c r="A44" s="45">
        <v>33</v>
      </c>
      <c r="B44" s="9" t="str">
        <f>IFERROR(INDEX('Risk identification'!B$7:H$72,MATCH(A44,'Risk identification'!N$7:N$72,0),1),"")</f>
        <v>D-16</v>
      </c>
      <c r="C44" s="29" t="str">
        <f>IFERROR(INDEX('Risk identification'!B$7:H$72,MATCH(A44,'Risk identification'!N$7:N$72,0),7),"")</f>
        <v>Re-injection of the fluid is more difficult than expected</v>
      </c>
      <c r="D44" s="29">
        <v>6</v>
      </c>
      <c r="E44" s="29">
        <v>2</v>
      </c>
      <c r="F44" s="69">
        <f t="shared" si="0"/>
        <v>8</v>
      </c>
      <c r="G44" s="144">
        <f>IFERROR(VLOOKUP(CONCATENATE(D44,"-",E44),Feuil2!C$2:G$101,5,FALSE),"")</f>
        <v>3</v>
      </c>
      <c r="H44" s="49"/>
      <c r="I44" s="70" t="b">
        <f>IF(IFERROR(MATCH(A44,'Risk identification'!N$7:N$72,0)&gt;0,FALSE),TRUE,FALSE)</f>
        <v>1</v>
      </c>
      <c r="J44" s="29"/>
      <c r="K44" s="29"/>
      <c r="L44" s="69">
        <f t="shared" si="1"/>
        <v>0</v>
      </c>
      <c r="M44" s="144" t="str">
        <f>IFERROR(VLOOKUP(CONCATENATE(J44,"-",K44),Feuil2!C$2:G$101,5,FALSE),"")</f>
        <v/>
      </c>
      <c r="N44" s="99" t="str">
        <f>IF(COUNTIF('Risk identification'!B$7:B$60,'Risk assessment'!B44)&gt;0,(HYPERLINK(CONCATENATE("https://www.georisk-project.eu/risk-information/?id=",IF(LEN(B39)=5,LEFT(B39,3),B39)), "(Info)")),"")</f>
        <v>(Info)</v>
      </c>
      <c r="O44" s="49"/>
      <c r="P44" s="45" t="str">
        <f t="shared" si="2"/>
        <v>6-2</v>
      </c>
      <c r="Q44" s="45">
        <f>IF((D44&lt;&gt;"")*(E44&lt;&gt;"")=1,COUNTIF(P$12:P44,P44),"")</f>
        <v>1</v>
      </c>
      <c r="R44" s="45" t="str">
        <f t="shared" si="3"/>
        <v>6-2-1</v>
      </c>
    </row>
    <row r="45" spans="1:18" ht="19.2" customHeight="1" x14ac:dyDescent="0.25">
      <c r="A45" s="45">
        <v>34</v>
      </c>
      <c r="B45" s="9" t="str">
        <f>IFERROR(INDEX('Risk identification'!B$7:H$72,MATCH(A45,'Risk identification'!N$7:N$72,0),1),"")</f>
        <v>D-17</v>
      </c>
      <c r="C45" s="29" t="str">
        <f>IFERROR(INDEX('Risk identification'!B$7:H$72,MATCH(A45,'Risk identification'!N$7:N$72,0),7),"")</f>
        <v>Degradation of the reservoir (structure, properties, deteriorating whole-scale further commercial utilization)</v>
      </c>
      <c r="D45" s="29">
        <v>6</v>
      </c>
      <c r="E45" s="29">
        <v>1</v>
      </c>
      <c r="F45" s="69">
        <f t="shared" si="0"/>
        <v>7</v>
      </c>
      <c r="G45" s="144">
        <f>IFERROR(VLOOKUP(CONCATENATE(D45,"-",E45),Feuil2!C$2:G$101,5,FALSE),"")</f>
        <v>2</v>
      </c>
      <c r="H45" s="49"/>
      <c r="I45" s="70" t="b">
        <f>IF(IFERROR(MATCH(A45,'Risk identification'!N$7:N$72,0)&gt;0,FALSE),TRUE,FALSE)</f>
        <v>1</v>
      </c>
      <c r="J45" s="29"/>
      <c r="K45" s="29"/>
      <c r="L45" s="69">
        <f t="shared" si="1"/>
        <v>0</v>
      </c>
      <c r="M45" s="144" t="str">
        <f>IFERROR(VLOOKUP(CONCATENATE(J45,"-",K45),Feuil2!C$2:G$101,5,FALSE),"")</f>
        <v/>
      </c>
      <c r="N45" s="99" t="str">
        <f>IF(COUNTIF('Risk identification'!B$7:B$60,'Risk assessment'!B45)&gt;0,(HYPERLINK(CONCATENATE("https://www.georisk-project.eu/risk-information/?id=",IF(LEN(B40)=5,LEFT(B40,3),B40)), "(Info)")),"")</f>
        <v>(Info)</v>
      </c>
      <c r="O45" s="49"/>
      <c r="P45" s="45" t="str">
        <f t="shared" si="2"/>
        <v>6-1</v>
      </c>
      <c r="Q45" s="45">
        <f>IF((D45&lt;&gt;"")*(E45&lt;&gt;"")=1,COUNTIF(P$12:P45,P45),"")</f>
        <v>2</v>
      </c>
      <c r="R45" s="45" t="str">
        <f t="shared" si="3"/>
        <v>6-1-2</v>
      </c>
    </row>
    <row r="46" spans="1:18" ht="19.2" customHeight="1" x14ac:dyDescent="0.25">
      <c r="A46" s="45">
        <v>35</v>
      </c>
      <c r="B46" s="9" t="str">
        <f>IFERROR(INDEX('Risk identification'!B$7:H$72,MATCH(A46,'Risk identification'!N$7:N$72,0),1),"")</f>
        <v>F-8-a</v>
      </c>
      <c r="C46" s="29" t="str">
        <f>IFERROR(INDEX('Risk identification'!B$7:H$72,MATCH(A46,'Risk identification'!N$7:N$72,0),7),"")</f>
        <v>Loss of integrity of surface equipments (leakage from the tanks, pipeline, heat-exchanger, etc.) [Operation&amp;Geology]</v>
      </c>
      <c r="D46" s="29">
        <v>6</v>
      </c>
      <c r="E46" s="29">
        <v>2</v>
      </c>
      <c r="F46" s="69">
        <f t="shared" si="0"/>
        <v>8</v>
      </c>
      <c r="G46" s="144">
        <f>IFERROR(VLOOKUP(CONCATENATE(D46,"-",E46),Feuil2!C$2:G$101,5,FALSE),"")</f>
        <v>3</v>
      </c>
      <c r="H46" s="49"/>
      <c r="I46" s="70" t="b">
        <f>IF(IFERROR(MATCH(A46,'Risk identification'!N$7:N$72,0)&gt;0,FALSE),TRUE,FALSE)</f>
        <v>1</v>
      </c>
      <c r="J46" s="29"/>
      <c r="K46" s="29"/>
      <c r="L46" s="69">
        <f t="shared" si="1"/>
        <v>0</v>
      </c>
      <c r="M46" s="144" t="str">
        <f>IFERROR(VLOOKUP(CONCATENATE(J46,"-",K46),Feuil2!C$2:G$101,5,FALSE),"")</f>
        <v/>
      </c>
      <c r="N46" s="99" t="str">
        <f>IF(COUNTIF('Risk identification'!B$7:B$60,'Risk assessment'!B46)&gt;0,(HYPERLINK(CONCATENATE("https://www.georisk-project.eu/risk-information/?id=",IF(LEN(B41)=5,LEFT(B41,3),B41)), "(Info)")),"")</f>
        <v>(Info)</v>
      </c>
      <c r="O46" s="49"/>
      <c r="P46" s="45" t="str">
        <f t="shared" si="2"/>
        <v>6-2</v>
      </c>
      <c r="Q46" s="45">
        <f>IF((D46&lt;&gt;"")*(E46&lt;&gt;"")=1,COUNTIF(P$12:P46,P46),"")</f>
        <v>2</v>
      </c>
      <c r="R46" s="45" t="str">
        <f t="shared" si="3"/>
        <v>6-2-2</v>
      </c>
    </row>
    <row r="47" spans="1:18" ht="19.2" customHeight="1" x14ac:dyDescent="0.25">
      <c r="A47" s="45">
        <v>36</v>
      </c>
      <c r="B47" s="9" t="str">
        <f>IFERROR(INDEX('Risk identification'!B$7:H$72,MATCH(A47,'Risk identification'!N$7:N$72,0),1),"")</f>
        <v>N-3</v>
      </c>
      <c r="C47" s="29" t="str">
        <f>IFERROR(INDEX('Risk identification'!B$7:H$72,MATCH(A47,'Risk identification'!N$7:N$72,0),7),"")</f>
        <v>My new risk 3</v>
      </c>
      <c r="D47" s="29">
        <v>6</v>
      </c>
      <c r="E47" s="29">
        <v>4</v>
      </c>
      <c r="F47" s="69">
        <f t="shared" si="0"/>
        <v>10</v>
      </c>
      <c r="G47" s="144">
        <f>IFERROR(VLOOKUP(CONCATENATE(D47,"-",E47),Feuil2!C$2:G$101,5,FALSE),"")</f>
        <v>3</v>
      </c>
      <c r="H47" s="49"/>
      <c r="I47" s="70" t="b">
        <f>IF(IFERROR(MATCH(A47,'Risk identification'!N$7:N$72,0)&gt;0,FALSE),TRUE,FALSE)</f>
        <v>1</v>
      </c>
      <c r="J47" s="29"/>
      <c r="K47" s="29"/>
      <c r="L47" s="69">
        <f t="shared" si="1"/>
        <v>0</v>
      </c>
      <c r="M47" s="144" t="str">
        <f>IFERROR(VLOOKUP(CONCATENATE(J47,"-",K47),Feuil2!C$2:G$101,5,FALSE),"")</f>
        <v/>
      </c>
      <c r="N47" s="99" t="str">
        <f>IF(COUNTIF('Risk identification'!B$7:B$60,'Risk assessment'!B47)&gt;0,(HYPERLINK(CONCATENATE("https://www.georisk-project.eu/risk-information/?id=",IF(LEN(B42)=5,LEFT(B42,3),B42)), "(Info)")),"")</f>
        <v/>
      </c>
      <c r="O47" s="49"/>
      <c r="P47" s="45" t="str">
        <f t="shared" si="2"/>
        <v>6-4</v>
      </c>
      <c r="Q47" s="45">
        <f>IF((D47&lt;&gt;"")*(E47&lt;&gt;"")=1,COUNTIF(P$12:P47,P47),"")</f>
        <v>3</v>
      </c>
      <c r="R47" s="45" t="str">
        <f t="shared" si="3"/>
        <v>6-4-3</v>
      </c>
    </row>
    <row r="48" spans="1:18" ht="19.2" customHeight="1" x14ac:dyDescent="0.25">
      <c r="A48" s="45">
        <v>37</v>
      </c>
      <c r="B48" s="9" t="str">
        <f>IFERROR(INDEX('Risk identification'!B$7:H$72,MATCH(A48,'Risk identification'!N$7:N$72,0),1),"")</f>
        <v>E-1</v>
      </c>
      <c r="C48" s="29" t="str">
        <f>IFERROR(INDEX('Risk identification'!B$7:H$72,MATCH(A48,'Risk identification'!N$7:N$72,0),7),"")</f>
        <v>Fluid losses leading to severe technical issues</v>
      </c>
      <c r="D48" s="29">
        <v>6</v>
      </c>
      <c r="E48" s="29">
        <v>3</v>
      </c>
      <c r="F48" s="69">
        <f t="shared" si="0"/>
        <v>9</v>
      </c>
      <c r="G48" s="144">
        <f>IFERROR(VLOOKUP(CONCATENATE(D48,"-",E48),Feuil2!C$2:G$101,5,FALSE),"")</f>
        <v>3</v>
      </c>
      <c r="H48" s="49"/>
      <c r="I48" s="70" t="b">
        <f>IF(IFERROR(MATCH(A48,'Risk identification'!N$7:N$72,0)&gt;0,FALSE),TRUE,FALSE)</f>
        <v>1</v>
      </c>
      <c r="J48" s="29"/>
      <c r="K48" s="29"/>
      <c r="L48" s="69">
        <f t="shared" si="1"/>
        <v>0</v>
      </c>
      <c r="M48" s="144" t="str">
        <f>IFERROR(VLOOKUP(CONCATENATE(J48,"-",K48),Feuil2!C$2:G$101,5,FALSE),"")</f>
        <v/>
      </c>
      <c r="N48" s="99" t="str">
        <f>IF(COUNTIF('Risk identification'!B$7:B$60,'Risk assessment'!B48)&gt;0,(HYPERLINK(CONCATENATE("https://www.georisk-project.eu/risk-information/?id=",IF(LEN(B43)=5,LEFT(B43,3),B43)), "(Info)")),"")</f>
        <v>(Info)</v>
      </c>
      <c r="O48" s="49"/>
      <c r="P48" s="45" t="str">
        <f t="shared" si="2"/>
        <v>6-3</v>
      </c>
      <c r="Q48" s="45">
        <f>IF((D48&lt;&gt;"")*(E48&lt;&gt;"")=1,COUNTIF(P$12:P48,P48),"")</f>
        <v>2</v>
      </c>
      <c r="R48" s="45" t="str">
        <f t="shared" si="3"/>
        <v>6-3-2</v>
      </c>
    </row>
    <row r="49" spans="1:18" ht="19.2" customHeight="1" x14ac:dyDescent="0.25">
      <c r="A49" s="45">
        <v>38</v>
      </c>
      <c r="B49" s="9" t="str">
        <f>IFERROR(INDEX('Risk identification'!B$7:H$72,MATCH(A49,'Risk identification'!N$7:N$72,0),1),"")</f>
        <v>C-7</v>
      </c>
      <c r="C49" s="29" t="str">
        <f>IFERROR(INDEX('Risk identification'!B$7:H$72,MATCH(A49,'Risk identification'!N$7:N$72,0),7),"")</f>
        <v>Damage to the well/reservoir while drilling or testing</v>
      </c>
      <c r="D49" s="29">
        <v>6</v>
      </c>
      <c r="E49" s="29">
        <v>9</v>
      </c>
      <c r="F49" s="69">
        <f t="shared" si="0"/>
        <v>15</v>
      </c>
      <c r="G49" s="144">
        <f>IFERROR(VLOOKUP(CONCATENATE(D49,"-",E49),Feuil2!C$2:G$101,5,FALSE),"")</f>
        <v>3</v>
      </c>
      <c r="H49" s="49"/>
      <c r="I49" s="70" t="b">
        <f>IF(IFERROR(MATCH(A49,'Risk identification'!N$7:N$72,0)&gt;0,FALSE),TRUE,FALSE)</f>
        <v>1</v>
      </c>
      <c r="J49" s="29"/>
      <c r="K49" s="29"/>
      <c r="L49" s="69">
        <f t="shared" si="1"/>
        <v>0</v>
      </c>
      <c r="M49" s="144" t="str">
        <f>IFERROR(VLOOKUP(CONCATENATE(J49,"-",K49),Feuil2!C$2:G$101,5,FALSE),"")</f>
        <v/>
      </c>
      <c r="N49" s="99" t="str">
        <f>IF(COUNTIF('Risk identification'!B$7:B$60,'Risk assessment'!B49)&gt;0,(HYPERLINK(CONCATENATE("https://www.georisk-project.eu/risk-information/?id=",IF(LEN(B44)=5,LEFT(B44,3),B44)), "(Info)")),"")</f>
        <v>(Info)</v>
      </c>
      <c r="O49" s="49"/>
      <c r="P49" s="45" t="str">
        <f t="shared" si="2"/>
        <v>6-9</v>
      </c>
      <c r="Q49" s="45">
        <f>IF((D49&lt;&gt;"")*(E49&lt;&gt;"")=1,COUNTIF(P$12:P49,P49),"")</f>
        <v>1</v>
      </c>
      <c r="R49" s="45" t="str">
        <f t="shared" si="3"/>
        <v>6-9-1</v>
      </c>
    </row>
    <row r="50" spans="1:18" ht="19.2" customHeight="1" x14ac:dyDescent="0.25">
      <c r="A50" s="45">
        <v>39</v>
      </c>
      <c r="B50" s="9" t="str">
        <f>IFERROR(INDEX('Risk identification'!B$7:H$72,MATCH(A50,'Risk identification'!N$7:N$72,0),1),"")</f>
        <v>E-2</v>
      </c>
      <c r="C50" s="29" t="str">
        <f>IFERROR(INDEX('Risk identification'!B$7:H$72,MATCH(A50,'Risk identification'!N$7:N$72,0),7),"")</f>
        <v>Wellbore instability </v>
      </c>
      <c r="D50" s="29">
        <v>6</v>
      </c>
      <c r="E50" s="29">
        <v>10</v>
      </c>
      <c r="F50" s="69">
        <f t="shared" si="0"/>
        <v>16</v>
      </c>
      <c r="G50" s="144">
        <f>IFERROR(VLOOKUP(CONCATENATE(D50,"-",E50),Feuil2!C$2:G$101,5,FALSE),"")</f>
        <v>3</v>
      </c>
      <c r="H50" s="49"/>
      <c r="I50" s="70" t="b">
        <f>IF(IFERROR(MATCH(A50,'Risk identification'!N$7:N$72,0)&gt;0,FALSE),TRUE,FALSE)</f>
        <v>1</v>
      </c>
      <c r="J50" s="29"/>
      <c r="K50" s="29"/>
      <c r="L50" s="69">
        <f t="shared" si="1"/>
        <v>0</v>
      </c>
      <c r="M50" s="144" t="str">
        <f>IFERROR(VLOOKUP(CONCATENATE(J50,"-",K50),Feuil2!C$2:G$101,5,FALSE),"")</f>
        <v/>
      </c>
      <c r="N50" s="99" t="str">
        <f>IF(COUNTIF('Risk identification'!B$7:B$60,'Risk assessment'!B50)&gt;0,(HYPERLINK(CONCATENATE("https://www.georisk-project.eu/risk-information/?id=",IF(LEN(B45)=5,LEFT(B45,3),B45)), "(Info)")),"")</f>
        <v>(Info)</v>
      </c>
      <c r="O50" s="49"/>
      <c r="P50" s="45" t="str">
        <f t="shared" si="2"/>
        <v>6-10</v>
      </c>
      <c r="Q50" s="45">
        <f>IF((D50&lt;&gt;"")*(E50&lt;&gt;"")=1,COUNTIF(P$12:P50,P50),"")</f>
        <v>1</v>
      </c>
      <c r="R50" s="45" t="str">
        <f t="shared" si="3"/>
        <v>6-10-1</v>
      </c>
    </row>
    <row r="51" spans="1:18" ht="19.2" customHeight="1" x14ac:dyDescent="0.25">
      <c r="A51" s="45">
        <v>40</v>
      </c>
      <c r="B51" s="9" t="str">
        <f>IFERROR(INDEX('Risk identification'!B$7:H$72,MATCH(A51,'Risk identification'!N$7:N$72,0),1),"")</f>
        <v>E-3</v>
      </c>
      <c r="C51" s="29" t="str">
        <f>IFERROR(INDEX('Risk identification'!B$7:H$72,MATCH(A51,'Risk identification'!N$7:N$72,0),7),"")</f>
        <v>Trajectory issues (deviation from target)</v>
      </c>
      <c r="D51" s="29">
        <v>6</v>
      </c>
      <c r="E51" s="29">
        <v>7</v>
      </c>
      <c r="F51" s="69">
        <f t="shared" si="0"/>
        <v>13</v>
      </c>
      <c r="G51" s="144">
        <f>IFERROR(VLOOKUP(CONCATENATE(D51,"-",E51),Feuil2!C$2:G$101,5,FALSE),"")</f>
        <v>3</v>
      </c>
      <c r="H51" s="49"/>
      <c r="I51" s="70" t="b">
        <f>IF(IFERROR(MATCH(A51,'Risk identification'!N$7:N$72,0)&gt;0,FALSE),TRUE,FALSE)</f>
        <v>1</v>
      </c>
      <c r="J51" s="29"/>
      <c r="K51" s="29"/>
      <c r="L51" s="69">
        <f t="shared" si="1"/>
        <v>0</v>
      </c>
      <c r="M51" s="144" t="str">
        <f>IFERROR(VLOOKUP(CONCATENATE(J51,"-",K51),Feuil2!C$2:G$101,5,FALSE),"")</f>
        <v/>
      </c>
      <c r="N51" s="99" t="str">
        <f>IF(COUNTIF('Risk identification'!B$7:B$60,'Risk assessment'!B51)&gt;0,(HYPERLINK(CONCATENATE("https://www.georisk-project.eu/risk-information/?id=",IF(LEN(B46)=5,LEFT(B46,3),B46)), "(Info)")),"")</f>
        <v>(Info)</v>
      </c>
      <c r="O51" s="49"/>
      <c r="P51" s="45" t="str">
        <f t="shared" si="2"/>
        <v>6-7</v>
      </c>
      <c r="Q51" s="45">
        <f>IF((D51&lt;&gt;"")*(E51&lt;&gt;"")=1,COUNTIF(P$12:P51,P51),"")</f>
        <v>3</v>
      </c>
      <c r="R51" s="45" t="str">
        <f t="shared" si="3"/>
        <v>6-7-3</v>
      </c>
    </row>
    <row r="52" spans="1:18" ht="19.2" customHeight="1" x14ac:dyDescent="0.25">
      <c r="A52" s="45">
        <v>41</v>
      </c>
      <c r="B52" s="9" t="str">
        <f>IFERROR(INDEX('Risk identification'!B$7:H$72,MATCH(A52,'Risk identification'!N$7:N$72,0),1),"")</f>
        <v>F-8-b</v>
      </c>
      <c r="C52" s="29" t="str">
        <f>IFERROR(INDEX('Risk identification'!B$7:H$72,MATCH(A52,'Risk identification'!N$7:N$72,0),7),"")</f>
        <v>Loss of integrity of surface equipments (leakage from the mud mud pit; well head and etc.) [Drilling]</v>
      </c>
      <c r="D52" s="29">
        <v>4</v>
      </c>
      <c r="E52" s="29">
        <v>1</v>
      </c>
      <c r="F52" s="69">
        <f t="shared" si="0"/>
        <v>5</v>
      </c>
      <c r="G52" s="144">
        <f>IFERROR(VLOOKUP(CONCATENATE(D52,"-",E52),Feuil2!C$2:G$101,5,FALSE),"")</f>
        <v>2</v>
      </c>
      <c r="H52" s="49"/>
      <c r="I52" s="70" t="b">
        <f>IF(IFERROR(MATCH(A52,'Risk identification'!N$7:N$72,0)&gt;0,FALSE),TRUE,FALSE)</f>
        <v>1</v>
      </c>
      <c r="J52" s="29"/>
      <c r="K52" s="29"/>
      <c r="L52" s="69">
        <f t="shared" si="1"/>
        <v>0</v>
      </c>
      <c r="M52" s="144" t="str">
        <f>IFERROR(VLOOKUP(CONCATENATE(J52,"-",K52),Feuil2!C$2:G$101,5,FALSE),"")</f>
        <v/>
      </c>
      <c r="N52" s="99" t="str">
        <f>IF(COUNTIF('Risk identification'!B$7:B$60,'Risk assessment'!B52)&gt;0,(HYPERLINK(CONCATENATE("https://www.georisk-project.eu/risk-information/?id=",IF(LEN(B47)=5,LEFT(B47,3),B47)), "(Info)")),"")</f>
        <v>(Info)</v>
      </c>
      <c r="O52" s="49"/>
      <c r="P52" s="45" t="str">
        <f t="shared" si="2"/>
        <v>4-1</v>
      </c>
      <c r="Q52" s="45">
        <f>IF((D52&lt;&gt;"")*(E52&lt;&gt;"")=1,COUNTIF(P$12:P52,P52),"")</f>
        <v>1</v>
      </c>
      <c r="R52" s="45" t="str">
        <f t="shared" si="3"/>
        <v>4-1-1</v>
      </c>
    </row>
    <row r="53" spans="1:18" ht="19.2" customHeight="1" x14ac:dyDescent="0.25">
      <c r="A53" s="45">
        <v>42</v>
      </c>
      <c r="B53" s="9" t="str">
        <f>IFERROR(INDEX('Risk identification'!B$7:H$72,MATCH(A53,'Risk identification'!N$7:N$72,0),1),"")</f>
        <v>F-7</v>
      </c>
      <c r="C53" s="29" t="str">
        <f>IFERROR(INDEX('Risk identification'!B$7:H$72,MATCH(A53,'Risk identification'!N$7:N$72,0),7),"")</f>
        <v>Loss of integrity of the wellbore (connection of well fluid with surface; inter layer fluid connection; etc.)</v>
      </c>
      <c r="D53" s="29">
        <v>4</v>
      </c>
      <c r="E53" s="29">
        <v>6</v>
      </c>
      <c r="F53" s="69">
        <f t="shared" si="0"/>
        <v>10</v>
      </c>
      <c r="G53" s="144">
        <f>IFERROR(VLOOKUP(CONCATENATE(D53,"-",E53),Feuil2!C$2:G$101,5,FALSE),"")</f>
        <v>3</v>
      </c>
      <c r="H53" s="49"/>
      <c r="I53" s="70" t="b">
        <f>IF(IFERROR(MATCH(A53,'Risk identification'!N$7:N$72,0)&gt;0,FALSE),TRUE,FALSE)</f>
        <v>1</v>
      </c>
      <c r="J53" s="29"/>
      <c r="K53" s="29"/>
      <c r="L53" s="69">
        <f t="shared" si="1"/>
        <v>0</v>
      </c>
      <c r="M53" s="144" t="str">
        <f>IFERROR(VLOOKUP(CONCATENATE(J53,"-",K53),Feuil2!C$2:G$101,5,FALSE),"")</f>
        <v/>
      </c>
      <c r="N53" s="99" t="str">
        <f>IF(COUNTIF('Risk identification'!B$7:B$60,'Risk assessment'!B53)&gt;0,(HYPERLINK(CONCATENATE("https://www.georisk-project.eu/risk-information/?id=",IF(LEN(B48)=5,LEFT(B48,3),B48)), "(Info)")),"")</f>
        <v>(Info)</v>
      </c>
      <c r="O53" s="49"/>
      <c r="P53" s="45" t="str">
        <f t="shared" si="2"/>
        <v>4-6</v>
      </c>
      <c r="Q53" s="45">
        <f>IF((D53&lt;&gt;"")*(E53&lt;&gt;"")=1,COUNTIF(P$12:P53,P53),"")</f>
        <v>1</v>
      </c>
      <c r="R53" s="45" t="str">
        <f t="shared" si="3"/>
        <v>4-6-1</v>
      </c>
    </row>
    <row r="54" spans="1:18" ht="19.2" customHeight="1" x14ac:dyDescent="0.25">
      <c r="A54" s="45">
        <v>43</v>
      </c>
      <c r="B54" s="9" t="str">
        <f>IFERROR(INDEX('Risk identification'!B$7:H$72,MATCH(A54,'Risk identification'!N$7:N$72,0),1),"")</f>
        <v>C-6</v>
      </c>
      <c r="C54" s="29" t="str">
        <f>IFERROR(INDEX('Risk identification'!B$7:H$72,MATCH(A54,'Risk identification'!N$7:N$72,0),7),"")</f>
        <v>Wrong choice of stimulation fluids or techniques damaging the reservoir/well</v>
      </c>
      <c r="D54" s="29">
        <v>4</v>
      </c>
      <c r="E54" s="29">
        <v>1</v>
      </c>
      <c r="F54" s="69">
        <f t="shared" si="0"/>
        <v>5</v>
      </c>
      <c r="G54" s="144">
        <f>IFERROR(VLOOKUP(CONCATENATE(D54,"-",E54),Feuil2!C$2:G$101,5,FALSE),"")</f>
        <v>2</v>
      </c>
      <c r="H54" s="49"/>
      <c r="I54" s="70" t="b">
        <f>IF(IFERROR(MATCH(A54,'Risk identification'!N$7:N$72,0)&gt;0,FALSE),TRUE,FALSE)</f>
        <v>1</v>
      </c>
      <c r="J54" s="29"/>
      <c r="K54" s="29"/>
      <c r="L54" s="69">
        <f t="shared" si="1"/>
        <v>0</v>
      </c>
      <c r="M54" s="144" t="str">
        <f>IFERROR(VLOOKUP(CONCATENATE(J54,"-",K54),Feuil2!C$2:G$101,5,FALSE),"")</f>
        <v/>
      </c>
      <c r="N54" s="99" t="str">
        <f>IF(COUNTIF('Risk identification'!B$7:B$60,'Risk assessment'!B54)&gt;0,(HYPERLINK(CONCATENATE("https://www.georisk-project.eu/risk-information/?id=",IF(LEN(B49)=5,LEFT(B49,3),B49)), "(Info)")),"")</f>
        <v>(Info)</v>
      </c>
      <c r="O54" s="49"/>
      <c r="P54" s="45" t="str">
        <f t="shared" si="2"/>
        <v>4-1</v>
      </c>
      <c r="Q54" s="45">
        <f>IF((D54&lt;&gt;"")*(E54&lt;&gt;"")=1,COUNTIF(P$12:P54,P54),"")</f>
        <v>2</v>
      </c>
      <c r="R54" s="45" t="str">
        <f t="shared" si="3"/>
        <v>4-1-2</v>
      </c>
    </row>
    <row r="55" spans="1:18" ht="19.2" customHeight="1" x14ac:dyDescent="0.25">
      <c r="A55" s="45">
        <v>44</v>
      </c>
      <c r="B55" s="9" t="str">
        <f>IFERROR(INDEX('Risk identification'!B$7:H$72,MATCH(A55,'Risk identification'!N$7:N$72,0),1),"")</f>
        <v>E-7</v>
      </c>
      <c r="C55" s="29" t="str">
        <f>IFERROR(INDEX('Risk identification'!B$7:H$72,MATCH(A55,'Risk identification'!N$7:N$72,0),7),"")</f>
        <v>Issues in transporting/handling radioactive sources for logging</v>
      </c>
      <c r="D55" s="29">
        <v>4</v>
      </c>
      <c r="E55" s="29">
        <v>5</v>
      </c>
      <c r="F55" s="69">
        <f t="shared" si="0"/>
        <v>9</v>
      </c>
      <c r="G55" s="144">
        <f>IFERROR(VLOOKUP(CONCATENATE(D55,"-",E55),Feuil2!C$2:G$101,5,FALSE),"")</f>
        <v>3</v>
      </c>
      <c r="H55" s="49"/>
      <c r="I55" s="70" t="b">
        <f>IF(IFERROR(MATCH(A55,'Risk identification'!N$7:N$72,0)&gt;0,FALSE),TRUE,FALSE)</f>
        <v>1</v>
      </c>
      <c r="J55" s="29"/>
      <c r="K55" s="29"/>
      <c r="L55" s="69">
        <f t="shared" si="1"/>
        <v>0</v>
      </c>
      <c r="M55" s="144" t="str">
        <f>IFERROR(VLOOKUP(CONCATENATE(J55,"-",K55),Feuil2!C$2:G$101,5,FALSE),"")</f>
        <v/>
      </c>
      <c r="N55" s="99" t="str">
        <f>IF(COUNTIF('Risk identification'!B$7:B$60,'Risk assessment'!B55)&gt;0,(HYPERLINK(CONCATENATE("https://www.georisk-project.eu/risk-information/?id=",IF(LEN(B50)=5,LEFT(B50,3),B50)), "(Info)")),"")</f>
        <v>(Info)</v>
      </c>
      <c r="O55" s="49"/>
      <c r="P55" s="45" t="str">
        <f t="shared" si="2"/>
        <v>4-5</v>
      </c>
      <c r="Q55" s="45">
        <f>IF((D55&lt;&gt;"")*(E55&lt;&gt;"")=1,COUNTIF(P$12:P55,P55),"")</f>
        <v>1</v>
      </c>
      <c r="R55" s="45" t="str">
        <f t="shared" si="3"/>
        <v>4-5-1</v>
      </c>
    </row>
    <row r="56" spans="1:18" ht="19.2" customHeight="1" x14ac:dyDescent="0.25">
      <c r="A56" s="45">
        <v>45</v>
      </c>
      <c r="B56" s="9" t="str">
        <f>IFERROR(INDEX('Risk identification'!B$7:H$72,MATCH(A56,'Risk identification'!N$7:N$72,0),1),"")</f>
        <v>E-8</v>
      </c>
      <c r="C56" s="29" t="str">
        <f>IFERROR(INDEX('Risk identification'!B$7:H$72,MATCH(A56,'Risk identification'!N$7:N$72,0),7),"")</f>
        <v>Technical failure of the equipment</v>
      </c>
      <c r="D56" s="29">
        <v>4</v>
      </c>
      <c r="E56" s="29">
        <v>10</v>
      </c>
      <c r="F56" s="69">
        <f t="shared" si="0"/>
        <v>14</v>
      </c>
      <c r="G56" s="144">
        <f>IFERROR(VLOOKUP(CONCATENATE(D56,"-",E56),Feuil2!C$2:G$101,5,FALSE),"")</f>
        <v>3</v>
      </c>
      <c r="H56" s="49"/>
      <c r="I56" s="70" t="b">
        <f>IF(IFERROR(MATCH(A56,'Risk identification'!N$7:N$72,0)&gt;0,FALSE),TRUE,FALSE)</f>
        <v>1</v>
      </c>
      <c r="J56" s="29"/>
      <c r="K56" s="29"/>
      <c r="L56" s="69">
        <f t="shared" si="1"/>
        <v>0</v>
      </c>
      <c r="M56" s="144" t="str">
        <f>IFERROR(VLOOKUP(CONCATENATE(J56,"-",K56),Feuil2!C$2:G$101,5,FALSE),"")</f>
        <v/>
      </c>
      <c r="N56" s="99" t="str">
        <f>IF(COUNTIF('Risk identification'!B$7:B$60,'Risk assessment'!B56)&gt;0,(HYPERLINK(CONCATENATE("https://www.georisk-project.eu/risk-information/?id=",IF(LEN(B51)=5,LEFT(B51,3),B51)), "(Info)")),"")</f>
        <v>(Info)</v>
      </c>
      <c r="O56" s="49"/>
      <c r="P56" s="45" t="str">
        <f t="shared" si="2"/>
        <v>4-10</v>
      </c>
      <c r="Q56" s="45">
        <f>IF((D56&lt;&gt;"")*(E56&lt;&gt;"")=1,COUNTIF(P$12:P56,P56),"")</f>
        <v>1</v>
      </c>
      <c r="R56" s="45" t="str">
        <f t="shared" si="3"/>
        <v>4-10-1</v>
      </c>
    </row>
    <row r="57" spans="1:18" ht="19.2" customHeight="1" x14ac:dyDescent="0.25">
      <c r="A57" s="45">
        <v>46</v>
      </c>
      <c r="B57" s="9" t="str">
        <f>IFERROR(INDEX('Risk identification'!B$7:H$72,MATCH(A57,'Risk identification'!N$7:N$72,0),1),"")</f>
        <v>E-9</v>
      </c>
      <c r="C57" s="29" t="str">
        <f>IFERROR(INDEX('Risk identification'!B$7:H$72,MATCH(A57,'Risk identification'!N$7:N$72,0),7),"")</f>
        <v>Well casing collapse</v>
      </c>
      <c r="D57" s="29">
        <v>4</v>
      </c>
      <c r="E57" s="29">
        <v>6</v>
      </c>
      <c r="F57" s="69">
        <f t="shared" si="0"/>
        <v>10</v>
      </c>
      <c r="G57" s="144">
        <f>IFERROR(VLOOKUP(CONCATENATE(D57,"-",E57),Feuil2!C$2:G$101,5,FALSE),"")</f>
        <v>3</v>
      </c>
      <c r="H57" s="49"/>
      <c r="I57" s="70" t="b">
        <f>IF(IFERROR(MATCH(A57,'Risk identification'!N$7:N$72,0)&gt;0,FALSE),TRUE,FALSE)</f>
        <v>1</v>
      </c>
      <c r="J57" s="29"/>
      <c r="K57" s="29"/>
      <c r="L57" s="69">
        <f t="shared" si="1"/>
        <v>0</v>
      </c>
      <c r="M57" s="144" t="str">
        <f>IFERROR(VLOOKUP(CONCATENATE(J57,"-",K57),Feuil2!C$2:G$101,5,FALSE),"")</f>
        <v/>
      </c>
      <c r="N57" s="99" t="str">
        <f>IF(COUNTIF('Risk identification'!B$7:B$60,'Risk assessment'!B57)&gt;0,(HYPERLINK(CONCATENATE("https://www.georisk-project.eu/risk-information/?id=",IF(LEN(B52)=5,LEFT(B52,3),B52)), "(Info)")),"")</f>
        <v>(Info)</v>
      </c>
      <c r="O57" s="49"/>
      <c r="P57" s="45" t="str">
        <f t="shared" si="2"/>
        <v>4-6</v>
      </c>
      <c r="Q57" s="45">
        <f>IF((D57&lt;&gt;"")*(E57&lt;&gt;"")=1,COUNTIF(P$12:P57,P57),"")</f>
        <v>2</v>
      </c>
      <c r="R57" s="45" t="str">
        <f t="shared" si="3"/>
        <v>4-6-2</v>
      </c>
    </row>
    <row r="58" spans="1:18" ht="19.2" customHeight="1" x14ac:dyDescent="0.25">
      <c r="A58" s="45">
        <v>47</v>
      </c>
      <c r="B58" s="9" t="str">
        <f>IFERROR(INDEX('Risk identification'!B$7:H$72,MATCH(A58,'Risk identification'!N$7:N$72,0),1),"")</f>
        <v>F-1</v>
      </c>
      <c r="C58" s="29" t="str">
        <f>IFERROR(INDEX('Risk identification'!B$7:H$72,MATCH(A58,'Risk identification'!N$7:N$72,0),7),"")</f>
        <v>Blowouts</v>
      </c>
      <c r="D58" s="29">
        <v>4</v>
      </c>
      <c r="E58" s="29">
        <v>4</v>
      </c>
      <c r="F58" s="69">
        <f t="shared" si="0"/>
        <v>8</v>
      </c>
      <c r="G58" s="144">
        <f>IFERROR(VLOOKUP(CONCATENATE(D58,"-",E58),Feuil2!C$2:G$101,5,FALSE),"")</f>
        <v>3</v>
      </c>
      <c r="H58" s="49"/>
      <c r="I58" s="70" t="b">
        <f>IF(IFERROR(MATCH(A58,'Risk identification'!N$7:N$72,0)&gt;0,FALSE),TRUE,FALSE)</f>
        <v>1</v>
      </c>
      <c r="J58" s="29"/>
      <c r="K58" s="29"/>
      <c r="L58" s="69">
        <f t="shared" si="1"/>
        <v>0</v>
      </c>
      <c r="M58" s="144" t="str">
        <f>IFERROR(VLOOKUP(CONCATENATE(J58,"-",K58),Feuil2!C$2:G$101,5,FALSE),"")</f>
        <v/>
      </c>
      <c r="N58" s="99" t="str">
        <f>IF(COUNTIF('Risk identification'!B$7:B$60,'Risk assessment'!B58)&gt;0,(HYPERLINK(CONCATENATE("https://www.georisk-project.eu/risk-information/?id=",IF(LEN(B53)=5,LEFT(B53,3),B53)), "(Info)")),"")</f>
        <v>(Info)</v>
      </c>
      <c r="O58" s="49"/>
      <c r="P58" s="45" t="str">
        <f t="shared" si="2"/>
        <v>4-4</v>
      </c>
      <c r="Q58" s="45">
        <f>IF((D58&lt;&gt;"")*(E58&lt;&gt;"")=1,COUNTIF(P$12:P58,P58),"")</f>
        <v>1</v>
      </c>
      <c r="R58" s="45" t="str">
        <f t="shared" si="3"/>
        <v>4-4-1</v>
      </c>
    </row>
    <row r="59" spans="1:18" ht="19.2" customHeight="1" x14ac:dyDescent="0.25">
      <c r="A59" s="45">
        <v>48</v>
      </c>
      <c r="B59" s="9" t="str">
        <f>IFERROR(INDEX('Risk identification'!B$7:H$72,MATCH(A59,'Risk identification'!N$7:N$72,0),1),"")</f>
        <v>F-2</v>
      </c>
      <c r="C59" s="29" t="str">
        <f>IFERROR(INDEX('Risk identification'!B$7:H$72,MATCH(A59,'Risk identification'!N$7:N$72,0),7),"")</f>
        <v>Fluid communication between different formations due to ineffective isolation of the well</v>
      </c>
      <c r="D59" s="29">
        <v>4</v>
      </c>
      <c r="E59" s="29">
        <v>10</v>
      </c>
      <c r="F59" s="69">
        <f t="shared" si="0"/>
        <v>14</v>
      </c>
      <c r="G59" s="144">
        <f>IFERROR(VLOOKUP(CONCATENATE(D59,"-",E59),Feuil2!C$2:G$101,5,FALSE),"")</f>
        <v>3</v>
      </c>
      <c r="H59" s="49"/>
      <c r="I59" s="70" t="b">
        <f>IF(IFERROR(MATCH(A59,'Risk identification'!N$7:N$72,0)&gt;0,FALSE),TRUE,FALSE)</f>
        <v>1</v>
      </c>
      <c r="J59" s="29"/>
      <c r="K59" s="29"/>
      <c r="L59" s="69">
        <f t="shared" si="1"/>
        <v>0</v>
      </c>
      <c r="M59" s="144" t="str">
        <f>IFERROR(VLOOKUP(CONCATENATE(J59,"-",K59),Feuil2!C$2:G$101,5,FALSE),"")</f>
        <v/>
      </c>
      <c r="N59" s="99" t="str">
        <f>IF(COUNTIF('Risk identification'!B$7:B$60,'Risk assessment'!B59)&gt;0,(HYPERLINK(CONCATENATE("https://www.georisk-project.eu/risk-information/?id=",IF(LEN(B54)=5,LEFT(B54,3),B54)), "(Info)")),"")</f>
        <v>(Info)</v>
      </c>
      <c r="O59" s="49"/>
      <c r="P59" s="45" t="str">
        <f t="shared" si="2"/>
        <v>4-10</v>
      </c>
      <c r="Q59" s="45">
        <f>IF((D59&lt;&gt;"")*(E59&lt;&gt;"")=1,COUNTIF(P$12:P59,P59),"")</f>
        <v>2</v>
      </c>
      <c r="R59" s="45" t="str">
        <f t="shared" si="3"/>
        <v>4-10-2</v>
      </c>
    </row>
    <row r="60" spans="1:18" ht="19.2" customHeight="1" x14ac:dyDescent="0.25">
      <c r="A60" s="45">
        <v>49</v>
      </c>
      <c r="B60" s="9" t="str">
        <f>IFERROR(INDEX('Risk identification'!B$7:H$72,MATCH(A60,'Risk identification'!N$7:N$72,0),1),"")</f>
        <v>F-3</v>
      </c>
      <c r="C60" s="29" t="str">
        <f>IFERROR(INDEX('Risk identification'!B$7:H$72,MATCH(A60,'Risk identification'!N$7:N$72,0),7),"")</f>
        <v>Induced seismicity (above sensitivity level)</v>
      </c>
      <c r="D60" s="29">
        <v>4</v>
      </c>
      <c r="E60" s="29">
        <v>7</v>
      </c>
      <c r="F60" s="69">
        <f t="shared" si="0"/>
        <v>11</v>
      </c>
      <c r="G60" s="144">
        <f>IFERROR(VLOOKUP(CONCATENATE(D60,"-",E60),Feuil2!C$2:G$101,5,FALSE),"")</f>
        <v>3</v>
      </c>
      <c r="H60" s="49"/>
      <c r="I60" s="70" t="b">
        <f>IF(IFERROR(MATCH(A60,'Risk identification'!N$7:N$72,0)&gt;0,FALSE),TRUE,FALSE)</f>
        <v>1</v>
      </c>
      <c r="J60" s="29"/>
      <c r="K60" s="29"/>
      <c r="L60" s="69">
        <f t="shared" si="1"/>
        <v>0</v>
      </c>
      <c r="M60" s="144" t="str">
        <f>IFERROR(VLOOKUP(CONCATENATE(J60,"-",K60),Feuil2!C$2:G$101,5,FALSE),"")</f>
        <v/>
      </c>
      <c r="N60" s="99" t="str">
        <f>IF(COUNTIF('Risk identification'!B$7:B$60,'Risk assessment'!B60)&gt;0,(HYPERLINK(CONCATENATE("https://www.georisk-project.eu/risk-information/?id=",IF(LEN(B55)=5,LEFT(B55,3),B55)), "(Info)")),"")</f>
        <v>(Info)</v>
      </c>
      <c r="O60" s="49"/>
      <c r="P60" s="45" t="str">
        <f t="shared" si="2"/>
        <v>4-7</v>
      </c>
      <c r="Q60" s="45">
        <f>IF((D60&lt;&gt;"")*(E60&lt;&gt;"")=1,COUNTIF(P$12:P60,P60),"")</f>
        <v>1</v>
      </c>
      <c r="R60" s="45" t="str">
        <f t="shared" si="3"/>
        <v>4-7-1</v>
      </c>
    </row>
    <row r="61" spans="1:18" ht="19.2" customHeight="1" x14ac:dyDescent="0.25">
      <c r="A61" s="45">
        <v>50</v>
      </c>
      <c r="B61" s="9" t="str">
        <f>IFERROR(INDEX('Risk identification'!B$7:H$72,MATCH(A61,'Risk identification'!N$7:N$72,0),1),"")</f>
        <v>F-4</v>
      </c>
      <c r="C61" s="29" t="str">
        <f>IFERROR(INDEX('Risk identification'!B$7:H$72,MATCH(A61,'Risk identification'!N$7:N$72,0),7),"")</f>
        <v>Surface subsidence or uplift</v>
      </c>
      <c r="D61" s="29">
        <v>4</v>
      </c>
      <c r="E61" s="29">
        <v>6</v>
      </c>
      <c r="F61" s="69">
        <f t="shared" si="0"/>
        <v>10</v>
      </c>
      <c r="G61" s="144">
        <f>IFERROR(VLOOKUP(CONCATENATE(D61,"-",E61),Feuil2!C$2:G$101,5,FALSE),"")</f>
        <v>3</v>
      </c>
      <c r="H61" s="49"/>
      <c r="I61" s="70" t="b">
        <f>IF(IFERROR(MATCH(A61,'Risk identification'!N$7:N$72,0)&gt;0,FALSE),TRUE,FALSE)</f>
        <v>1</v>
      </c>
      <c r="J61" s="29"/>
      <c r="K61" s="29"/>
      <c r="L61" s="69">
        <f t="shared" si="1"/>
        <v>0</v>
      </c>
      <c r="M61" s="144" t="str">
        <f>IFERROR(VLOOKUP(CONCATENATE(J61,"-",K61),Feuil2!C$2:G$101,5,FALSE),"")</f>
        <v/>
      </c>
      <c r="N61" s="99" t="str">
        <f>IF(COUNTIF('Risk identification'!B$7:B$60,'Risk assessment'!B61)&gt;0,(HYPERLINK(CONCATENATE("https://www.georisk-project.eu/risk-information/?id=",IF(LEN(B56)=5,LEFT(B56,3),B56)), "(Info)")),"")</f>
        <v>(Info)</v>
      </c>
      <c r="O61" s="49"/>
      <c r="P61" s="45" t="str">
        <f t="shared" si="2"/>
        <v>4-6</v>
      </c>
      <c r="Q61" s="45">
        <f>IF((D61&lt;&gt;"")*(E61&lt;&gt;"")=1,COUNTIF(P$12:P61,P61),"")</f>
        <v>3</v>
      </c>
      <c r="R61" s="45" t="str">
        <f t="shared" si="3"/>
        <v>4-6-3</v>
      </c>
    </row>
    <row r="62" spans="1:18" ht="19.2" customHeight="1" x14ac:dyDescent="0.25">
      <c r="A62" s="45">
        <v>51</v>
      </c>
      <c r="B62" s="9" t="str">
        <f>IFERROR(INDEX('Risk identification'!B$7:H$72,MATCH(A62,'Risk identification'!N$7:N$72,0),1),"")</f>
        <v>F-5</v>
      </c>
      <c r="C62" s="29" t="str">
        <f>IFERROR(INDEX('Risk identification'!B$7:H$72,MATCH(A62,'Risk identification'!N$7:N$72,0),7),"")</f>
        <v>Toxic emissions due to gases and fluids produced in-situ</v>
      </c>
      <c r="D62" s="29">
        <v>6</v>
      </c>
      <c r="E62" s="29">
        <v>4</v>
      </c>
      <c r="F62" s="69">
        <f t="shared" si="0"/>
        <v>10</v>
      </c>
      <c r="G62" s="144">
        <f>IFERROR(VLOOKUP(CONCATENATE(D62,"-",E62),Feuil2!C$2:G$101,5,FALSE),"")</f>
        <v>3</v>
      </c>
      <c r="H62" s="49"/>
      <c r="I62" s="70" t="b">
        <f>IF(IFERROR(MATCH(A62,'Risk identification'!N$7:N$72,0)&gt;0,FALSE),TRUE,FALSE)</f>
        <v>1</v>
      </c>
      <c r="J62" s="29"/>
      <c r="K62" s="29"/>
      <c r="L62" s="69">
        <f t="shared" si="1"/>
        <v>0</v>
      </c>
      <c r="M62" s="144" t="str">
        <f>IFERROR(VLOOKUP(CONCATENATE(J62,"-",K62),Feuil2!C$2:G$101,5,FALSE),"")</f>
        <v/>
      </c>
      <c r="N62" s="99" t="str">
        <f>IF(COUNTIF('Risk identification'!B$7:B$60,'Risk assessment'!B62)&gt;0,(HYPERLINK(CONCATENATE("https://www.georisk-project.eu/risk-information/?id=",IF(LEN(B57)=5,LEFT(B57,3),B57)), "(Info)")),"")</f>
        <v>(Info)</v>
      </c>
      <c r="O62" s="49"/>
      <c r="P62" s="45" t="str">
        <f t="shared" si="2"/>
        <v>6-4</v>
      </c>
      <c r="Q62" s="45">
        <f>IF((D62&lt;&gt;"")*(E62&lt;&gt;"")=1,COUNTIF(P$12:P62,P62),"")</f>
        <v>4</v>
      </c>
      <c r="R62" s="45" t="str">
        <f t="shared" si="3"/>
        <v>6-4-4</v>
      </c>
    </row>
    <row r="63" spans="1:18" ht="19.2" customHeight="1" x14ac:dyDescent="0.25">
      <c r="A63" s="45">
        <v>52</v>
      </c>
      <c r="B63" s="9" t="str">
        <f>IFERROR(INDEX('Risk identification'!B$7:H$72,MATCH(A63,'Risk identification'!N$7:N$72,0),1),"")</f>
        <v>C-5-b</v>
      </c>
      <c r="C63" s="29" t="str">
        <f>IFERROR(INDEX('Risk identification'!B$7:H$72,MATCH(A63,'Risk identification'!N$7:N$72,0),7),"")</f>
        <v>Human error leading to failure during work (including either insufficient background and/or safety regulations) [Drilling]</v>
      </c>
      <c r="D63" s="29">
        <v>6</v>
      </c>
      <c r="E63" s="29">
        <v>9</v>
      </c>
      <c r="F63" s="69">
        <f t="shared" si="0"/>
        <v>15</v>
      </c>
      <c r="G63" s="144">
        <f>IFERROR(VLOOKUP(CONCATENATE(D63,"-",E63),Feuil2!C$2:G$101,5,FALSE),"")</f>
        <v>3</v>
      </c>
      <c r="H63" s="49"/>
      <c r="I63" s="70" t="b">
        <f>IF(IFERROR(MATCH(A63,'Risk identification'!N$7:N$72,0)&gt;0,FALSE),TRUE,FALSE)</f>
        <v>1</v>
      </c>
      <c r="J63" s="29"/>
      <c r="K63" s="29"/>
      <c r="L63" s="69">
        <f t="shared" si="1"/>
        <v>0</v>
      </c>
      <c r="M63" s="144" t="str">
        <f>IFERROR(VLOOKUP(CONCATENATE(J63,"-",K63),Feuil2!C$2:G$101,5,FALSE),"")</f>
        <v/>
      </c>
      <c r="N63" s="99" t="str">
        <f>IF(COUNTIF('Risk identification'!B$7:B$60,'Risk assessment'!B63)&gt;0,(HYPERLINK(CONCATENATE("https://www.georisk-project.eu/risk-information/?id=",IF(LEN(B58)=5,LEFT(B58,3),B58)), "(Info)")),"")</f>
        <v>(Info)</v>
      </c>
      <c r="O63" s="49"/>
      <c r="P63" s="45" t="str">
        <f t="shared" si="2"/>
        <v>6-9</v>
      </c>
      <c r="Q63" s="45">
        <f>IF((D63&lt;&gt;"")*(E63&lt;&gt;"")=1,COUNTIF(P$12:P63,P63),"")</f>
        <v>2</v>
      </c>
      <c r="R63" s="45" t="str">
        <f t="shared" si="3"/>
        <v>6-9-2</v>
      </c>
    </row>
    <row r="64" spans="1:18" ht="19.2" customHeight="1" x14ac:dyDescent="0.25">
      <c r="A64" s="45">
        <v>53</v>
      </c>
      <c r="B64" s="9" t="str">
        <f>IFERROR(INDEX('Risk identification'!B$7:H$72,MATCH(A64,'Risk identification'!N$7:N$72,0),1),"")</f>
        <v>E-5</v>
      </c>
      <c r="C64" s="29" t="str">
        <f>IFERROR(INDEX('Risk identification'!B$7:H$72,MATCH(A64,'Risk identification'!N$7:N$72,0),7),"")</f>
        <v>Technical failure/difficulties during drilling (due to any additional causes that were not mentioned)</v>
      </c>
      <c r="D64" s="29">
        <v>6</v>
      </c>
      <c r="E64" s="29">
        <v>10</v>
      </c>
      <c r="F64" s="69">
        <f t="shared" si="0"/>
        <v>16</v>
      </c>
      <c r="G64" s="144">
        <f>IFERROR(VLOOKUP(CONCATENATE(D64,"-",E64),Feuil2!C$2:G$101,5,FALSE),"")</f>
        <v>3</v>
      </c>
      <c r="H64" s="49"/>
      <c r="I64" s="70" t="b">
        <f>IF(IFERROR(MATCH(A64,'Risk identification'!N$7:N$72,0)&gt;0,FALSE),TRUE,FALSE)</f>
        <v>1</v>
      </c>
      <c r="J64" s="29"/>
      <c r="K64" s="29"/>
      <c r="L64" s="69">
        <f t="shared" si="1"/>
        <v>0</v>
      </c>
      <c r="M64" s="144" t="str">
        <f>IFERROR(VLOOKUP(CONCATENATE(J64,"-",K64),Feuil2!C$2:G$101,5,FALSE),"")</f>
        <v/>
      </c>
      <c r="N64" s="99" t="str">
        <f>IF(COUNTIF('Risk identification'!B$7:B$60,'Risk assessment'!B64)&gt;0,(HYPERLINK(CONCATENATE("https://www.georisk-project.eu/risk-information/?id=",IF(LEN(B59)=5,LEFT(B59,3),B59)), "(Info)")),"")</f>
        <v>(Info)</v>
      </c>
      <c r="O64" s="49"/>
      <c r="P64" s="45" t="str">
        <f t="shared" si="2"/>
        <v>6-10</v>
      </c>
      <c r="Q64" s="45">
        <f>IF((D64&lt;&gt;"")*(E64&lt;&gt;"")=1,COUNTIF(P$12:P64,P64),"")</f>
        <v>2</v>
      </c>
      <c r="R64" s="45" t="str">
        <f t="shared" si="3"/>
        <v>6-10-2</v>
      </c>
    </row>
    <row r="65" spans="1:18" ht="19.2" customHeight="1" x14ac:dyDescent="0.25">
      <c r="A65" s="45">
        <v>54</v>
      </c>
      <c r="B65" s="9" t="str">
        <f>IFERROR(INDEX('Risk identification'!B$7:H$72,MATCH(A65,'Risk identification'!N$7:N$72,0),1),"")</f>
        <v>N-2</v>
      </c>
      <c r="C65" s="29" t="str">
        <f>IFERROR(INDEX('Risk identification'!B$7:H$72,MATCH(A65,'Risk identification'!N$7:N$72,0),7),"")</f>
        <v>My new risk 2</v>
      </c>
      <c r="D65" s="29">
        <v>6</v>
      </c>
      <c r="E65" s="29">
        <v>4</v>
      </c>
      <c r="F65" s="69">
        <f t="shared" si="0"/>
        <v>10</v>
      </c>
      <c r="G65" s="144">
        <f>IFERROR(VLOOKUP(CONCATENATE(D65,"-",E65),Feuil2!C$2:G$101,5,FALSE),"")</f>
        <v>3</v>
      </c>
      <c r="H65" s="49"/>
      <c r="I65" s="70" t="b">
        <f>IF(IFERROR(MATCH(A65,'Risk identification'!N$7:N$72,0)&gt;0,FALSE),TRUE,FALSE)</f>
        <v>1</v>
      </c>
      <c r="J65" s="29"/>
      <c r="K65" s="29"/>
      <c r="L65" s="69">
        <f t="shared" si="1"/>
        <v>0</v>
      </c>
      <c r="M65" s="144" t="str">
        <f>IFERROR(VLOOKUP(CONCATENATE(J65,"-",K65),Feuil2!C$2:G$101,5,FALSE),"")</f>
        <v/>
      </c>
      <c r="N65" s="99" t="str">
        <f>IF(COUNTIF('Risk identification'!B$7:B$60,'Risk assessment'!B65)&gt;0,(HYPERLINK(CONCATENATE("https://www.georisk-project.eu/risk-information/?id=",IF(LEN(B60)=5,LEFT(B60,3),B60)), "(Info)")),"")</f>
        <v/>
      </c>
      <c r="O65" s="49"/>
      <c r="P65" s="45" t="str">
        <f t="shared" si="2"/>
        <v>6-4</v>
      </c>
      <c r="Q65" s="45">
        <f>IF((D65&lt;&gt;"")*(E65&lt;&gt;"")=1,COUNTIF(P$12:P65,P65),"")</f>
        <v>5</v>
      </c>
      <c r="R65" s="45" t="str">
        <f t="shared" si="3"/>
        <v>6-4-5</v>
      </c>
    </row>
    <row r="66" spans="1:18" ht="19.2" customHeight="1" x14ac:dyDescent="0.25">
      <c r="A66" s="45">
        <v>55</v>
      </c>
      <c r="B66" s="9" t="str">
        <f>IFERROR(INDEX('Risk identification'!B$7:H$72,MATCH(A66,'Risk identification'!N$7:N$72,0),1),"")</f>
        <v/>
      </c>
      <c r="C66" s="29" t="str">
        <f>IFERROR(INDEX('Risk identification'!B$7:H$72,MATCH(A66,'Risk identification'!N$7:N$72,0),7),"")</f>
        <v/>
      </c>
      <c r="D66" s="29">
        <v>1</v>
      </c>
      <c r="E66" s="29">
        <v>1</v>
      </c>
      <c r="F66" s="69" t="str">
        <f t="shared" si="0"/>
        <v/>
      </c>
      <c r="G66" s="144">
        <f>IFERROR(VLOOKUP(CONCATENATE(D66,"-",E66),Feuil2!C$2:G$101,5,FALSE),"")</f>
        <v>1</v>
      </c>
      <c r="H66" s="49"/>
      <c r="I66" s="70" t="b">
        <f>IF(IFERROR(MATCH(A66,'Risk identification'!N$7:N$72,0)&gt;0,FALSE),TRUE,FALSE)</f>
        <v>0</v>
      </c>
      <c r="J66" s="29"/>
      <c r="K66" s="29"/>
      <c r="L66" s="69" t="str">
        <f t="shared" si="1"/>
        <v/>
      </c>
      <c r="M66" s="144" t="str">
        <f>IFERROR(VLOOKUP(CONCATENATE(J66,"-",K66),Feuil2!C$2:G$101,5,FALSE),"")</f>
        <v/>
      </c>
      <c r="N66" s="99" t="str">
        <f>IF(COUNTIF('Risk identification'!B$7:B$60,'Risk assessment'!B66)&gt;0,(HYPERLINK(CONCATENATE("https://www.georisk-project.eu/risk-information/?id=",IF(LEN(B61)=5,LEFT(B61,3),B61)), "(Info)")),"")</f>
        <v/>
      </c>
      <c r="O66" s="49"/>
      <c r="P66" s="45" t="str">
        <f t="shared" si="2"/>
        <v>1-1</v>
      </c>
      <c r="Q66" s="45">
        <f>IF((D66&lt;&gt;"")*(E66&lt;&gt;"")=1,COUNTIF(P$12:P66,P66),"")</f>
        <v>2</v>
      </c>
      <c r="R66" s="45" t="str">
        <f t="shared" si="3"/>
        <v>1-1-2</v>
      </c>
    </row>
    <row r="67" spans="1:18" ht="19.2" customHeight="1" x14ac:dyDescent="0.25">
      <c r="A67" s="45">
        <v>56</v>
      </c>
      <c r="B67" s="9" t="str">
        <f>IFERROR(INDEX('Risk identification'!B$7:H$72,MATCH(A67,'Risk identification'!N$7:N$72,0),1),"")</f>
        <v/>
      </c>
      <c r="C67" s="29" t="str">
        <f>IFERROR(INDEX('Risk identification'!B$7:H$72,MATCH(A67,'Risk identification'!N$7:N$72,0),7),"")</f>
        <v/>
      </c>
      <c r="D67" s="29"/>
      <c r="E67" s="29"/>
      <c r="F67" s="69" t="str">
        <f t="shared" si="0"/>
        <v/>
      </c>
      <c r="G67" s="144" t="str">
        <f>IFERROR(VLOOKUP(CONCATENATE(D67,"-",E67),Feuil2!C$2:G$101,5,FALSE),"")</f>
        <v/>
      </c>
      <c r="H67" s="49"/>
      <c r="I67" s="70" t="b">
        <f>IF(IFERROR(MATCH(A67,'Risk identification'!N$7:N$72,0)&gt;0,FALSE),TRUE,FALSE)</f>
        <v>0</v>
      </c>
      <c r="J67" s="29"/>
      <c r="K67" s="29"/>
      <c r="L67" s="69" t="str">
        <f t="shared" si="1"/>
        <v/>
      </c>
      <c r="M67" s="144" t="str">
        <f>IFERROR(VLOOKUP(CONCATENATE(J67,"-",K67),Feuil2!C$2:G$101,5,FALSE),"")</f>
        <v/>
      </c>
      <c r="N67" s="99" t="str">
        <f>IF(COUNTIF('Risk identification'!B$7:B$60,'Risk assessment'!B67)&gt;0,(HYPERLINK(CONCATENATE("https://www.georisk-project.eu/risk-information/?id=",IF(LEN(B62)=5,LEFT(B62,3),B62)), "(Info)")),"")</f>
        <v/>
      </c>
      <c r="O67" s="49"/>
      <c r="P67" s="45" t="str">
        <f t="shared" si="2"/>
        <v/>
      </c>
      <c r="Q67" s="45" t="str">
        <f>IF((D67&lt;&gt;"")*(E67&lt;&gt;"")=1,COUNTIF(P$12:P67,P67),"")</f>
        <v/>
      </c>
      <c r="R67" s="45" t="str">
        <f t="shared" si="3"/>
        <v/>
      </c>
    </row>
    <row r="68" spans="1:18" ht="19.2" customHeight="1" x14ac:dyDescent="0.25">
      <c r="A68" s="45">
        <v>57</v>
      </c>
      <c r="B68" s="9" t="str">
        <f>IFERROR(INDEX('Risk identification'!B$7:H$72,MATCH(A68,'Risk identification'!N$7:N$72,0),1),"")</f>
        <v/>
      </c>
      <c r="C68" s="29" t="str">
        <f>IFERROR(INDEX('Risk identification'!B$7:H$72,MATCH(A68,'Risk identification'!N$7:N$72,0),7),"")</f>
        <v/>
      </c>
      <c r="D68" s="29"/>
      <c r="E68" s="29"/>
      <c r="F68" s="69" t="str">
        <f t="shared" si="0"/>
        <v/>
      </c>
      <c r="G68" s="144" t="str">
        <f>IFERROR(VLOOKUP(CONCATENATE(D68,"-",E68),Feuil2!C$2:G$101,5,FALSE),"")</f>
        <v/>
      </c>
      <c r="H68" s="49"/>
      <c r="I68" s="70" t="b">
        <f>IF(IFERROR(MATCH(A68,'Risk identification'!N$7:N$72,0)&gt;0,FALSE),TRUE,FALSE)</f>
        <v>0</v>
      </c>
      <c r="J68" s="29"/>
      <c r="K68" s="29"/>
      <c r="L68" s="69" t="str">
        <f t="shared" si="1"/>
        <v/>
      </c>
      <c r="M68" s="144" t="str">
        <f>IFERROR(VLOOKUP(CONCATENATE(J68,"-",K68),Feuil2!C$2:G$101,5,FALSE),"")</f>
        <v/>
      </c>
      <c r="N68" s="99" t="str">
        <f>IF(COUNTIF('Risk identification'!B$7:B$60,'Risk assessment'!B68)&gt;0,(HYPERLINK(CONCATENATE("https://www.georisk-project.eu/risk-information/?id=",IF(LEN(B63)=5,LEFT(B63,3),B63)), "(Info)")),"")</f>
        <v/>
      </c>
      <c r="O68" s="49"/>
      <c r="P68" s="45" t="str">
        <f t="shared" si="2"/>
        <v/>
      </c>
      <c r="Q68" s="45" t="str">
        <f>IF((D68&lt;&gt;"")*(E68&lt;&gt;"")=1,COUNTIF(P$12:P68,P68),"")</f>
        <v/>
      </c>
      <c r="R68" s="45" t="str">
        <f t="shared" si="3"/>
        <v/>
      </c>
    </row>
    <row r="69" spans="1:18" ht="19.2" customHeight="1" x14ac:dyDescent="0.25">
      <c r="A69" s="45">
        <v>58</v>
      </c>
      <c r="B69" s="9" t="str">
        <f>IFERROR(INDEX('Risk identification'!B$7:H$72,MATCH(A69,'Risk identification'!N$7:N$72,0),1),"")</f>
        <v/>
      </c>
      <c r="C69" s="29" t="str">
        <f>IFERROR(INDEX('Risk identification'!B$7:H$72,MATCH(A69,'Risk identification'!N$7:N$72,0),7),"")</f>
        <v/>
      </c>
      <c r="D69" s="29"/>
      <c r="E69" s="29"/>
      <c r="F69" s="69" t="str">
        <f t="shared" si="0"/>
        <v/>
      </c>
      <c r="G69" s="144" t="str">
        <f>IFERROR(VLOOKUP(CONCATENATE(D69,"-",E69),Feuil2!C$2:G$101,5,FALSE),"")</f>
        <v/>
      </c>
      <c r="H69" s="49"/>
      <c r="I69" s="70" t="b">
        <f>IF(IFERROR(MATCH(A69,'Risk identification'!N$7:N$72,0)&gt;0,FALSE),TRUE,FALSE)</f>
        <v>0</v>
      </c>
      <c r="J69" s="29"/>
      <c r="K69" s="29"/>
      <c r="L69" s="69" t="str">
        <f t="shared" si="1"/>
        <v/>
      </c>
      <c r="M69" s="144" t="str">
        <f>IFERROR(VLOOKUP(CONCATENATE(J69,"-",K69),Feuil2!C$2:G$101,5,FALSE),"")</f>
        <v/>
      </c>
      <c r="N69" s="99" t="str">
        <f>IF(COUNTIF('Risk identification'!B$7:B$60,'Risk assessment'!B69)&gt;0,(HYPERLINK(CONCATENATE("https://www.georisk-project.eu/risk-information/?id=",IF(LEN(B64)=5,LEFT(B64,3),B64)), "(Info)")),"")</f>
        <v/>
      </c>
      <c r="O69" s="49"/>
      <c r="P69" s="45" t="str">
        <f t="shared" si="2"/>
        <v/>
      </c>
      <c r="Q69" s="45" t="str">
        <f>IF((D69&lt;&gt;"")*(E69&lt;&gt;"")=1,COUNTIF(P$12:P69,P69),"")</f>
        <v/>
      </c>
      <c r="R69" s="45" t="str">
        <f t="shared" si="3"/>
        <v/>
      </c>
    </row>
    <row r="70" spans="1:18" ht="19.2" customHeight="1" x14ac:dyDescent="0.25">
      <c r="A70" s="45">
        <v>59</v>
      </c>
      <c r="B70" s="9" t="str">
        <f>IFERROR(INDEX('Risk identification'!B$7:H$72,MATCH(A70,'Risk identification'!N$7:N$72,0),1),"")</f>
        <v/>
      </c>
      <c r="C70" s="29" t="str">
        <f>IFERROR(INDEX('Risk identification'!B$7:H$72,MATCH(A70,'Risk identification'!N$7:N$72,0),7),"")</f>
        <v/>
      </c>
      <c r="D70" s="29"/>
      <c r="E70" s="29"/>
      <c r="F70" s="69" t="str">
        <f t="shared" si="0"/>
        <v/>
      </c>
      <c r="G70" s="144" t="str">
        <f>IFERROR(VLOOKUP(CONCATENATE(D70,"-",E70),Feuil2!C$2:G$101,5,FALSE),"")</f>
        <v/>
      </c>
      <c r="H70" s="49"/>
      <c r="I70" s="70" t="b">
        <f>IF(IFERROR(MATCH(A70,'Risk identification'!N$7:N$72,0)&gt;0,FALSE),TRUE,FALSE)</f>
        <v>0</v>
      </c>
      <c r="J70" s="29"/>
      <c r="K70" s="29"/>
      <c r="L70" s="69" t="str">
        <f t="shared" si="1"/>
        <v/>
      </c>
      <c r="M70" s="144" t="str">
        <f>IFERROR(VLOOKUP(CONCATENATE(J70,"-",K70),Feuil2!C$2:G$101,5,FALSE),"")</f>
        <v/>
      </c>
      <c r="N70" s="99" t="str">
        <f>IF(COUNTIF('Risk identification'!B$7:B$60,'Risk assessment'!B70)&gt;0,(HYPERLINK(CONCATENATE("https://www.georisk-project.eu/risk-information/?id=",IF(LEN(B65)=5,LEFT(B65,3),B65)), "(Info)")),"")</f>
        <v/>
      </c>
      <c r="O70" s="49"/>
      <c r="P70" s="45" t="str">
        <f t="shared" si="2"/>
        <v/>
      </c>
      <c r="Q70" s="45" t="str">
        <f>IF((D70&lt;&gt;"")*(E70&lt;&gt;"")=1,COUNTIF(P$12:P70,P70),"")</f>
        <v/>
      </c>
      <c r="R70" s="45" t="str">
        <f t="shared" si="3"/>
        <v/>
      </c>
    </row>
    <row r="71" spans="1:18" ht="19.2" customHeight="1" x14ac:dyDescent="0.25">
      <c r="A71" s="45">
        <v>60</v>
      </c>
      <c r="B71" s="9" t="str">
        <f>IFERROR(INDEX('Risk identification'!B$7:H$72,MATCH(A71,'Risk identification'!N$7:N$72,0),1),"")</f>
        <v/>
      </c>
      <c r="C71" s="29" t="str">
        <f>IFERROR(INDEX('Risk identification'!B$7:H$72,MATCH(A71,'Risk identification'!N$7:N$72,0),7),"")</f>
        <v/>
      </c>
      <c r="D71" s="29"/>
      <c r="E71" s="29"/>
      <c r="F71" s="69" t="str">
        <f t="shared" si="0"/>
        <v/>
      </c>
      <c r="G71" s="144" t="str">
        <f>IFERROR(VLOOKUP(CONCATENATE(D71,"-",E71),Feuil2!C$2:G$101,5,FALSE),"")</f>
        <v/>
      </c>
      <c r="H71" s="49"/>
      <c r="I71" s="70" t="b">
        <f>IF(IFERROR(MATCH(A71,'Risk identification'!N$7:N$72,0)&gt;0,FALSE),TRUE,FALSE)</f>
        <v>0</v>
      </c>
      <c r="J71" s="29"/>
      <c r="K71" s="29"/>
      <c r="L71" s="69" t="str">
        <f t="shared" si="1"/>
        <v/>
      </c>
      <c r="M71" s="144" t="str">
        <f>IFERROR(VLOOKUP(CONCATENATE(J71,"-",K71),Feuil2!C$2:G$101,5,FALSE),"")</f>
        <v/>
      </c>
      <c r="N71" s="99" t="str">
        <f>IF(COUNTIF('Risk identification'!B$7:B$60,'Risk assessment'!B71)&gt;0,(HYPERLINK(CONCATENATE("https://www.georisk-project.eu/risk-information/?id=",IF(LEN(B66)=5,LEFT(B66,3),B66)), "(Info)")),"")</f>
        <v/>
      </c>
      <c r="O71" s="49"/>
      <c r="P71" s="45" t="str">
        <f t="shared" si="2"/>
        <v/>
      </c>
      <c r="Q71" s="45" t="str">
        <f>IF((D71&lt;&gt;"")*(E71&lt;&gt;"")=1,COUNTIF(P$12:P71,P71),"")</f>
        <v/>
      </c>
      <c r="R71" s="45" t="str">
        <f t="shared" si="3"/>
        <v/>
      </c>
    </row>
    <row r="72" spans="1:18" ht="19.2" customHeight="1" x14ac:dyDescent="0.25">
      <c r="A72" s="45">
        <v>61</v>
      </c>
      <c r="B72" s="9" t="str">
        <f>IFERROR(INDEX('Risk identification'!B$7:H$72,MATCH(A72,'Risk identification'!N$7:N$72,0),1),"")</f>
        <v/>
      </c>
      <c r="C72" s="29" t="str">
        <f>IFERROR(INDEX('Risk identification'!B$7:H$72,MATCH(A72,'Risk identification'!N$7:N$72,0),7),"")</f>
        <v/>
      </c>
      <c r="D72" s="29"/>
      <c r="E72" s="29"/>
      <c r="F72" s="69" t="str">
        <f t="shared" si="0"/>
        <v/>
      </c>
      <c r="G72" s="144" t="str">
        <f>IFERROR(VLOOKUP(CONCATENATE(D72,"-",E72),Feuil2!C$2:G$101,5,FALSE),"")</f>
        <v/>
      </c>
      <c r="H72" s="49"/>
      <c r="I72" s="70" t="b">
        <f>IF(IFERROR(MATCH(A72,'Risk identification'!N$7:N$72,0)&gt;0,FALSE),TRUE,FALSE)</f>
        <v>0</v>
      </c>
      <c r="J72" s="29"/>
      <c r="K72" s="29"/>
      <c r="L72" s="69" t="str">
        <f t="shared" si="1"/>
        <v/>
      </c>
      <c r="M72" s="144" t="str">
        <f>IFERROR(VLOOKUP(CONCATENATE(J72,"-",K72),Feuil2!C$2:G$101,5,FALSE),"")</f>
        <v/>
      </c>
      <c r="N72" s="99" t="str">
        <f>IF(COUNTIF('Risk identification'!B$7:B$60,'Risk assessment'!B72)&gt;0,(HYPERLINK(CONCATENATE("https://www.georisk-project.eu/risk-information/?id=",IF(LEN(B67)=5,LEFT(B67,3),B67)), "(Info)")),"")</f>
        <v/>
      </c>
      <c r="O72" s="49"/>
      <c r="P72" s="45" t="str">
        <f t="shared" si="2"/>
        <v/>
      </c>
      <c r="Q72" s="45" t="str">
        <f>IF((D72&lt;&gt;"")*(E72&lt;&gt;"")=1,COUNTIF(P$12:P72,P72),"")</f>
        <v/>
      </c>
      <c r="R72" s="45" t="str">
        <f t="shared" si="3"/>
        <v/>
      </c>
    </row>
    <row r="73" spans="1:18" ht="19.2" customHeight="1" x14ac:dyDescent="0.25">
      <c r="A73" s="45">
        <v>62</v>
      </c>
      <c r="B73" s="9" t="str">
        <f>IFERROR(INDEX('Risk identification'!B$7:H$72,MATCH(A73,'Risk identification'!N$7:N$72,0),1),"")</f>
        <v/>
      </c>
      <c r="C73" s="29" t="str">
        <f>IFERROR(INDEX('Risk identification'!B$7:H$72,MATCH(A73,'Risk identification'!N$7:N$72,0),7),"")</f>
        <v/>
      </c>
      <c r="D73" s="29"/>
      <c r="E73" s="29"/>
      <c r="F73" s="69" t="str">
        <f t="shared" si="0"/>
        <v/>
      </c>
      <c r="G73" s="144" t="str">
        <f>IFERROR(VLOOKUP(CONCATENATE(D73,"-",E73),Feuil2!C$2:G$101,5,FALSE),"")</f>
        <v/>
      </c>
      <c r="H73" s="49"/>
      <c r="I73" s="70" t="b">
        <f>IF(IFERROR(MATCH(A73,'Risk identification'!N$7:N$72,0)&gt;0,FALSE),TRUE,FALSE)</f>
        <v>0</v>
      </c>
      <c r="J73" s="29"/>
      <c r="K73" s="29"/>
      <c r="L73" s="69" t="str">
        <f t="shared" si="1"/>
        <v/>
      </c>
      <c r="M73" s="144" t="str">
        <f>IFERROR(VLOOKUP(CONCATENATE(J73,"-",K73),Feuil2!C$2:G$101,5,FALSE),"")</f>
        <v/>
      </c>
      <c r="N73" s="99" t="str">
        <f>IF(COUNTIF('Risk identification'!B$7:B$60,'Risk assessment'!B73)&gt;0,(HYPERLINK(CONCATENATE("https://www.georisk-project.eu/risk-information/?id=",IF(LEN(B68)=5,LEFT(B68,3),B68)), "(Info)")),"")</f>
        <v/>
      </c>
      <c r="O73" s="49"/>
      <c r="P73" s="45" t="str">
        <f t="shared" si="2"/>
        <v/>
      </c>
      <c r="Q73" s="45" t="str">
        <f>IF((D73&lt;&gt;"")*(E73&lt;&gt;"")=1,COUNTIF(P$12:P73,P73),"")</f>
        <v/>
      </c>
      <c r="R73" s="45" t="str">
        <f t="shared" si="3"/>
        <v/>
      </c>
    </row>
    <row r="74" spans="1:18" ht="19.2" customHeight="1" x14ac:dyDescent="0.25">
      <c r="A74" s="45">
        <v>63</v>
      </c>
      <c r="B74" s="9" t="str">
        <f>IFERROR(INDEX('Risk identification'!B$7:H$72,MATCH(A74,'Risk identification'!N$7:N$72,0),1),"")</f>
        <v/>
      </c>
      <c r="C74" s="29" t="str">
        <f>IFERROR(INDEX('Risk identification'!B$7:H$72,MATCH(A74,'Risk identification'!N$7:N$72,0),7),"")</f>
        <v/>
      </c>
      <c r="D74" s="29"/>
      <c r="E74" s="29"/>
      <c r="F74" s="69" t="str">
        <f t="shared" si="0"/>
        <v/>
      </c>
      <c r="G74" s="144" t="str">
        <f>IFERROR(VLOOKUP(CONCATENATE(D74,"-",E74),Feuil2!C$2:G$101,5,FALSE),"")</f>
        <v/>
      </c>
      <c r="H74" s="49"/>
      <c r="I74" s="70" t="b">
        <f>IF(IFERROR(MATCH(A74,'Risk identification'!N$7:N$72,0)&gt;0,FALSE),TRUE,FALSE)</f>
        <v>0</v>
      </c>
      <c r="J74" s="29"/>
      <c r="K74" s="29"/>
      <c r="L74" s="69" t="str">
        <f t="shared" si="1"/>
        <v/>
      </c>
      <c r="M74" s="144" t="str">
        <f>IFERROR(VLOOKUP(CONCATENATE(J74,"-",K74),Feuil2!C$2:G$101,5,FALSE),"")</f>
        <v/>
      </c>
      <c r="N74" s="99" t="str">
        <f>IF(COUNTIF('Risk identification'!B$7:B$60,'Risk assessment'!B74)&gt;0,(HYPERLINK(CONCATENATE("https://www.georisk-project.eu/risk-information/?id=",IF(LEN(B69)=5,LEFT(B69,3),B69)), "(Info)")),"")</f>
        <v/>
      </c>
      <c r="O74" s="49"/>
      <c r="P74" s="45" t="str">
        <f t="shared" si="2"/>
        <v/>
      </c>
      <c r="Q74" s="45" t="str">
        <f>IF((D74&lt;&gt;"")*(E74&lt;&gt;"")=1,COUNTIF(P$12:P74,P74),"")</f>
        <v/>
      </c>
      <c r="R74" s="45" t="str">
        <f t="shared" si="3"/>
        <v/>
      </c>
    </row>
    <row r="75" spans="1:18" ht="19.2" customHeight="1" x14ac:dyDescent="0.25">
      <c r="A75" s="45">
        <v>64</v>
      </c>
      <c r="B75" s="9" t="str">
        <f>IFERROR(INDEX('Risk identification'!B$7:H$72,MATCH(A75,'Risk identification'!N$7:N$72,0),1),"")</f>
        <v/>
      </c>
      <c r="C75" s="29" t="str">
        <f>IFERROR(INDEX('Risk identification'!B$7:H$72,MATCH(A75,'Risk identification'!N$7:N$72,0),7),"")</f>
        <v/>
      </c>
      <c r="D75" s="29"/>
      <c r="E75" s="29"/>
      <c r="F75" s="69" t="str">
        <f t="shared" si="0"/>
        <v/>
      </c>
      <c r="G75" s="144" t="str">
        <f>IFERROR(VLOOKUP(CONCATENATE(D75,"-",E75),Feuil2!C$2:G$101,5,FALSE),"")</f>
        <v/>
      </c>
      <c r="H75" s="49"/>
      <c r="I75" s="70" t="b">
        <f>IF(IFERROR(MATCH(A75,'Risk identification'!N$7:N$72,0)&gt;0,FALSE),TRUE,FALSE)</f>
        <v>0</v>
      </c>
      <c r="J75" s="29"/>
      <c r="K75" s="29"/>
      <c r="L75" s="69" t="str">
        <f t="shared" si="1"/>
        <v/>
      </c>
      <c r="M75" s="144" t="str">
        <f>IFERROR(VLOOKUP(CONCATENATE(J75,"-",K75),Feuil2!C$2:G$101,5,FALSE),"")</f>
        <v/>
      </c>
      <c r="N75" s="99" t="str">
        <f>IF(COUNTIF('Risk identification'!B$7:B$60,'Risk assessment'!B75)&gt;0,(HYPERLINK(CONCATENATE("https://www.georisk-project.eu/risk-information/?id=",IF(LEN(B70)=5,LEFT(B70,3),B70)), "(Info)")),"")</f>
        <v/>
      </c>
      <c r="O75" s="49"/>
      <c r="P75" s="45" t="str">
        <f t="shared" si="2"/>
        <v/>
      </c>
      <c r="Q75" s="45" t="str">
        <f>IF((D75&lt;&gt;"")*(E75&lt;&gt;"")=1,COUNTIF(P$12:P75,P75),"")</f>
        <v/>
      </c>
      <c r="R75" s="45" t="str">
        <f t="shared" si="3"/>
        <v/>
      </c>
    </row>
    <row r="76" spans="1:18" ht="19.2" customHeight="1" x14ac:dyDescent="0.25">
      <c r="A76" s="45">
        <v>65</v>
      </c>
      <c r="B76" s="9" t="str">
        <f>IFERROR(INDEX('Risk identification'!B$7:H$72,MATCH(A76,'Risk identification'!N$7:N$72,0),1),"")</f>
        <v/>
      </c>
      <c r="C76" s="29" t="str">
        <f>IFERROR(INDEX('Risk identification'!B$7:H$72,MATCH(A76,'Risk identification'!N$7:N$72,0),7),"")</f>
        <v/>
      </c>
      <c r="D76" s="29"/>
      <c r="E76" s="29"/>
      <c r="F76" s="69" t="str">
        <f t="shared" si="0"/>
        <v/>
      </c>
      <c r="G76" s="144" t="str">
        <f>IFERROR(VLOOKUP(CONCATENATE(D76,"-",E76),Feuil2!C$2:G$101,5,FALSE),"")</f>
        <v/>
      </c>
      <c r="H76" s="49"/>
      <c r="I76" s="70" t="b">
        <f>IF(IFERROR(MATCH(A76,'Risk identification'!N$7:N$72,0)&gt;0,FALSE),TRUE,FALSE)</f>
        <v>0</v>
      </c>
      <c r="J76" s="29"/>
      <c r="K76" s="29"/>
      <c r="L76" s="69" t="str">
        <f t="shared" si="1"/>
        <v/>
      </c>
      <c r="M76" s="144" t="str">
        <f>IFERROR(VLOOKUP(CONCATENATE(J76,"-",K76),Feuil2!C$2:G$101,5,FALSE),"")</f>
        <v/>
      </c>
      <c r="N76" s="99" t="str">
        <f>IF(COUNTIF('Risk identification'!B$7:B$60,'Risk assessment'!B76)&gt;0,(HYPERLINK(CONCATENATE("https://www.georisk-project.eu/risk-information/?id=",IF(LEN(B71)=5,LEFT(B71,3),B71)), "(Info)")),"")</f>
        <v/>
      </c>
      <c r="O76" s="49"/>
      <c r="P76" s="45" t="str">
        <f t="shared" si="2"/>
        <v/>
      </c>
      <c r="Q76" s="45" t="str">
        <f>IF((D76&lt;&gt;"")*(E76&lt;&gt;"")=1,COUNTIF(P$12:P76,P76),"")</f>
        <v/>
      </c>
      <c r="R76" s="45" t="str">
        <f t="shared" si="3"/>
        <v/>
      </c>
    </row>
    <row r="77" spans="1:18" ht="19.2" customHeight="1" x14ac:dyDescent="0.25">
      <c r="A77" s="45">
        <v>66</v>
      </c>
      <c r="B77" s="9" t="str">
        <f>IFERROR(INDEX('Risk identification'!B$7:H$72,MATCH(A77,'Risk identification'!N$7:N$72,0),1),"")</f>
        <v/>
      </c>
      <c r="C77" s="29" t="str">
        <f>IFERROR(INDEX('Risk identification'!B$7:H$72,MATCH(A77,'Risk identification'!N$7:N$72,0),7),"")</f>
        <v/>
      </c>
      <c r="D77" s="29"/>
      <c r="E77" s="29"/>
      <c r="F77" s="69" t="str">
        <f t="shared" ref="F77:F99" si="4">IF(I77,D77+E77,"")</f>
        <v/>
      </c>
      <c r="G77" s="144" t="str">
        <f>IFERROR(VLOOKUP(CONCATENATE(D77,"-",E77),Feuil2!C$2:G$101,5,FALSE),"")</f>
        <v/>
      </c>
      <c r="H77" s="49"/>
      <c r="I77" s="70" t="b">
        <f>IF(IFERROR(MATCH(A77,'Risk identification'!N$7:N$72,0)&gt;0,FALSE),TRUE,FALSE)</f>
        <v>0</v>
      </c>
      <c r="J77" s="29"/>
      <c r="K77" s="29"/>
      <c r="L77" s="69" t="str">
        <f t="shared" ref="L77:L99" si="5">IF(I77,J77+K77,"")</f>
        <v/>
      </c>
      <c r="M77" s="144" t="str">
        <f>IFERROR(VLOOKUP(CONCATENATE(J77,"-",K77),Feuil2!C$2:G$101,5,FALSE),"")</f>
        <v/>
      </c>
      <c r="N77" s="99" t="str">
        <f>IF(COUNTIF('Risk identification'!B$7:B$60,'Risk assessment'!B77)&gt;0,(HYPERLINK(CONCATENATE("https://www.georisk-project.eu/risk-information/?id=",IF(LEN(B72)=5,LEFT(B72,3),B72)), "(Info)")),"")</f>
        <v/>
      </c>
      <c r="O77" s="49"/>
      <c r="P77" s="45" t="str">
        <f t="shared" ref="P77:P108" si="6">IF((D77&lt;&gt;"")*(E77&lt;&gt;"")=1,CONCATENATE(D77,"-",E77),"")</f>
        <v/>
      </c>
      <c r="Q77" s="45" t="str">
        <f>IF((D77&lt;&gt;"")*(E77&lt;&gt;"")=1,COUNTIF(P$12:P77,P77),"")</f>
        <v/>
      </c>
      <c r="R77" s="45" t="str">
        <f t="shared" ref="R77:R108" si="7">IF((D77&lt;&gt;"")*(E77&lt;&gt;"")=1,CONCATENATE(P77,"-",Q77),"")</f>
        <v/>
      </c>
    </row>
    <row r="78" spans="1:18" ht="19.2" customHeight="1" x14ac:dyDescent="0.25">
      <c r="A78" s="45">
        <v>67</v>
      </c>
      <c r="B78" s="9" t="str">
        <f>IFERROR(INDEX('Risk identification'!B$7:H$72,MATCH(A78,'Risk identification'!N$7:N$72,0),1),"")</f>
        <v/>
      </c>
      <c r="C78" s="29" t="str">
        <f>IFERROR(INDEX('Risk identification'!B$7:H$72,MATCH(A78,'Risk identification'!N$7:N$72,0),7),"")</f>
        <v/>
      </c>
      <c r="D78" s="29"/>
      <c r="E78" s="29"/>
      <c r="F78" s="69" t="str">
        <f t="shared" si="4"/>
        <v/>
      </c>
      <c r="G78" s="144" t="str">
        <f>IFERROR(VLOOKUP(CONCATENATE(D78,"-",E78),Feuil2!C$2:G$101,5,FALSE),"")</f>
        <v/>
      </c>
      <c r="H78" s="49"/>
      <c r="I78" s="70" t="b">
        <f>IF(IFERROR(MATCH(A78,'Risk identification'!N$7:N$72,0)&gt;0,FALSE),TRUE,FALSE)</f>
        <v>0</v>
      </c>
      <c r="J78" s="29"/>
      <c r="K78" s="29"/>
      <c r="L78" s="69" t="str">
        <f t="shared" si="5"/>
        <v/>
      </c>
      <c r="M78" s="144" t="str">
        <f>IFERROR(VLOOKUP(CONCATENATE(J78,"-",K78),Feuil2!C$2:G$101,5,FALSE),"")</f>
        <v/>
      </c>
      <c r="N78" s="99" t="str">
        <f>IF(COUNTIF('Risk identification'!B$7:B$60,'Risk assessment'!B78)&gt;0,(HYPERLINK(CONCATENATE("https://www.georisk-project.eu/risk-information/?id=",IF(LEN(B73)=5,LEFT(B73,3),B73)), "(Info)")),"")</f>
        <v/>
      </c>
      <c r="O78" s="49"/>
      <c r="P78" s="45" t="str">
        <f t="shared" si="6"/>
        <v/>
      </c>
      <c r="Q78" s="45" t="str">
        <f>IF((D78&lt;&gt;"")*(E78&lt;&gt;"")=1,COUNTIF(P$12:P78,P78),"")</f>
        <v/>
      </c>
      <c r="R78" s="45" t="str">
        <f t="shared" si="7"/>
        <v/>
      </c>
    </row>
    <row r="79" spans="1:18" ht="19.2" customHeight="1" x14ac:dyDescent="0.25">
      <c r="A79" s="45">
        <v>68</v>
      </c>
      <c r="B79" s="9" t="str">
        <f>IFERROR(INDEX('Risk identification'!B$7:H$72,MATCH(A79,'Risk identification'!N$7:N$72,0),1),"")</f>
        <v/>
      </c>
      <c r="C79" s="29" t="str">
        <f>IFERROR(INDEX('Risk identification'!B$7:H$72,MATCH(A79,'Risk identification'!N$7:N$72,0),7),"")</f>
        <v/>
      </c>
      <c r="D79" s="29"/>
      <c r="E79" s="29"/>
      <c r="F79" s="69" t="str">
        <f t="shared" si="4"/>
        <v/>
      </c>
      <c r="G79" s="144" t="str">
        <f>IFERROR(VLOOKUP(CONCATENATE(D79,"-",E79),Feuil2!C$2:G$101,5,FALSE),"")</f>
        <v/>
      </c>
      <c r="H79" s="49"/>
      <c r="I79" s="70" t="b">
        <f>IF(IFERROR(MATCH(A79,'Risk identification'!N$7:N$72,0)&gt;0,FALSE),TRUE,FALSE)</f>
        <v>0</v>
      </c>
      <c r="J79" s="29"/>
      <c r="K79" s="29"/>
      <c r="L79" s="69" t="str">
        <f t="shared" si="5"/>
        <v/>
      </c>
      <c r="M79" s="144" t="str">
        <f>IFERROR(VLOOKUP(CONCATENATE(J79,"-",K79),Feuil2!C$2:G$101,5,FALSE),"")</f>
        <v/>
      </c>
      <c r="N79" s="99" t="str">
        <f>IF(COUNTIF('Risk identification'!B$7:B$60,'Risk assessment'!B79)&gt;0,(HYPERLINK(CONCATENATE("https://www.georisk-project.eu/risk-information/?id=",IF(LEN(B74)=5,LEFT(B74,3),B74)), "(Info)")),"")</f>
        <v/>
      </c>
      <c r="O79" s="49"/>
      <c r="P79" s="45" t="str">
        <f t="shared" si="6"/>
        <v/>
      </c>
      <c r="Q79" s="45" t="str">
        <f>IF((D79&lt;&gt;"")*(E79&lt;&gt;"")=1,COUNTIF(P$12:P79,P79),"")</f>
        <v/>
      </c>
      <c r="R79" s="45" t="str">
        <f t="shared" si="7"/>
        <v/>
      </c>
    </row>
    <row r="80" spans="1:18" ht="19.2" customHeight="1" x14ac:dyDescent="0.25">
      <c r="A80" s="45">
        <v>69</v>
      </c>
      <c r="B80" s="9" t="str">
        <f>IFERROR(INDEX('Risk identification'!B$7:H$72,MATCH(A80,'Risk identification'!N$7:N$72,0),1),"")</f>
        <v/>
      </c>
      <c r="C80" s="29" t="str">
        <f>IFERROR(INDEX('Risk identification'!B$7:H$72,MATCH(A80,'Risk identification'!N$7:N$72,0),7),"")</f>
        <v/>
      </c>
      <c r="D80" s="29"/>
      <c r="E80" s="29"/>
      <c r="F80" s="69" t="str">
        <f t="shared" si="4"/>
        <v/>
      </c>
      <c r="G80" s="144" t="str">
        <f>IFERROR(VLOOKUP(CONCATENATE(D80,"-",E80),Feuil2!C$2:G$101,5,FALSE),"")</f>
        <v/>
      </c>
      <c r="H80" s="49"/>
      <c r="I80" s="70" t="b">
        <f>IF(IFERROR(MATCH(A80,'Risk identification'!N$7:N$72,0)&gt;0,FALSE),TRUE,FALSE)</f>
        <v>0</v>
      </c>
      <c r="J80" s="29"/>
      <c r="K80" s="29"/>
      <c r="L80" s="69" t="str">
        <f t="shared" si="5"/>
        <v/>
      </c>
      <c r="M80" s="144" t="str">
        <f>IFERROR(VLOOKUP(CONCATENATE(J80,"-",K80),Feuil2!C$2:G$101,5,FALSE),"")</f>
        <v/>
      </c>
      <c r="N80" s="99" t="str">
        <f>IF(COUNTIF('Risk identification'!B$7:B$60,'Risk assessment'!B80)&gt;0,(HYPERLINK(CONCATENATE("https://www.georisk-project.eu/risk-information/?id=",IF(LEN(B75)=5,LEFT(B75,3),B75)), "(Info)")),"")</f>
        <v/>
      </c>
      <c r="O80" s="49"/>
      <c r="P80" s="45" t="str">
        <f t="shared" si="6"/>
        <v/>
      </c>
      <c r="Q80" s="45" t="str">
        <f>IF((D80&lt;&gt;"")*(E80&lt;&gt;"")=1,COUNTIF(P$12:P80,P80),"")</f>
        <v/>
      </c>
      <c r="R80" s="45" t="str">
        <f t="shared" si="7"/>
        <v/>
      </c>
    </row>
    <row r="81" spans="1:18" ht="19.2" customHeight="1" x14ac:dyDescent="0.25">
      <c r="A81" s="45">
        <v>70</v>
      </c>
      <c r="B81" s="9" t="str">
        <f>IFERROR(INDEX('Risk identification'!B$7:H$72,MATCH(A81,'Risk identification'!N$7:N$72,0),1),"")</f>
        <v/>
      </c>
      <c r="C81" s="29" t="str">
        <f>IFERROR(INDEX('Risk identification'!B$7:H$72,MATCH(A81,'Risk identification'!N$7:N$72,0),7),"")</f>
        <v/>
      </c>
      <c r="D81" s="29"/>
      <c r="E81" s="29"/>
      <c r="F81" s="69" t="str">
        <f t="shared" si="4"/>
        <v/>
      </c>
      <c r="G81" s="144" t="str">
        <f>IFERROR(VLOOKUP(CONCATENATE(D81,"-",E81),Feuil2!C$2:G$101,5,FALSE),"")</f>
        <v/>
      </c>
      <c r="H81" s="49"/>
      <c r="I81" s="70" t="b">
        <f>IF(IFERROR(MATCH(A81,'Risk identification'!N$7:N$72,0)&gt;0,FALSE),TRUE,FALSE)</f>
        <v>0</v>
      </c>
      <c r="J81" s="29"/>
      <c r="K81" s="29"/>
      <c r="L81" s="69" t="str">
        <f t="shared" si="5"/>
        <v/>
      </c>
      <c r="M81" s="144" t="str">
        <f>IFERROR(VLOOKUP(CONCATENATE(J81,"-",K81),Feuil2!C$2:G$101,5,FALSE),"")</f>
        <v/>
      </c>
      <c r="N81" s="99" t="str">
        <f>IF(COUNTIF('Risk identification'!B$7:B$60,'Risk assessment'!B81)&gt;0,(HYPERLINK(CONCATENATE("https://www.georisk-project.eu/risk-information/?id=",IF(LEN(B76)=5,LEFT(B76,3),B76)), "(Info)")),"")</f>
        <v/>
      </c>
      <c r="O81" s="49"/>
      <c r="P81" s="45" t="str">
        <f t="shared" si="6"/>
        <v/>
      </c>
      <c r="Q81" s="45" t="str">
        <f>IF((D81&lt;&gt;"")*(E81&lt;&gt;"")=1,COUNTIF(P$12:P81,P81),"")</f>
        <v/>
      </c>
      <c r="R81" s="45" t="str">
        <f t="shared" si="7"/>
        <v/>
      </c>
    </row>
    <row r="82" spans="1:18" ht="19.2" customHeight="1" x14ac:dyDescent="0.25">
      <c r="A82" s="45">
        <v>71</v>
      </c>
      <c r="B82" s="9" t="str">
        <f>IFERROR(INDEX('Risk identification'!B$7:H$72,MATCH(A82,'Risk identification'!N$7:N$72,0),1),"")</f>
        <v/>
      </c>
      <c r="C82" s="29" t="str">
        <f>IFERROR(INDEX('Risk identification'!B$7:H$72,MATCH(A82,'Risk identification'!N$7:N$72,0),7),"")</f>
        <v/>
      </c>
      <c r="D82" s="29"/>
      <c r="E82" s="29"/>
      <c r="F82" s="69" t="str">
        <f t="shared" si="4"/>
        <v/>
      </c>
      <c r="G82" s="144" t="str">
        <f>IFERROR(VLOOKUP(CONCATENATE(D82,"-",E82),Feuil2!C$2:G$101,5,FALSE),"")</f>
        <v/>
      </c>
      <c r="H82" s="49"/>
      <c r="I82" s="70" t="b">
        <f>IF(IFERROR(MATCH(A82,'Risk identification'!N$7:N$72,0)&gt;0,FALSE),TRUE,FALSE)</f>
        <v>0</v>
      </c>
      <c r="J82" s="29"/>
      <c r="K82" s="29"/>
      <c r="L82" s="69" t="str">
        <f t="shared" si="5"/>
        <v/>
      </c>
      <c r="M82" s="144" t="str">
        <f>IFERROR(VLOOKUP(CONCATENATE(J82,"-",K82),Feuil2!C$2:G$101,5,FALSE),"")</f>
        <v/>
      </c>
      <c r="N82" s="99" t="str">
        <f>IF(COUNTIF('Risk identification'!B$7:B$60,'Risk assessment'!B82)&gt;0,(HYPERLINK(CONCATENATE("https://www.georisk-project.eu/risk-information/?id=",IF(LEN(B77)=5,LEFT(B77,3),B77)), "(Info)")),"")</f>
        <v/>
      </c>
      <c r="O82" s="49"/>
      <c r="P82" s="45" t="str">
        <f t="shared" si="6"/>
        <v/>
      </c>
      <c r="Q82" s="45" t="str">
        <f>IF((D82&lt;&gt;"")*(E82&lt;&gt;"")=1,COUNTIF(P$12:P82,P82),"")</f>
        <v/>
      </c>
      <c r="R82" s="45" t="str">
        <f t="shared" si="7"/>
        <v/>
      </c>
    </row>
    <row r="83" spans="1:18" ht="19.2" customHeight="1" x14ac:dyDescent="0.25">
      <c r="A83" s="45">
        <v>72</v>
      </c>
      <c r="B83" s="9" t="str">
        <f>IFERROR(INDEX('Risk identification'!B$7:H$72,MATCH(A83,'Risk identification'!N$7:N$72,0),1),"")</f>
        <v/>
      </c>
      <c r="C83" s="29" t="str">
        <f>IFERROR(INDEX('Risk identification'!B$7:H$72,MATCH(A83,'Risk identification'!N$7:N$72,0),7),"")</f>
        <v/>
      </c>
      <c r="D83" s="29"/>
      <c r="E83" s="29"/>
      <c r="F83" s="69" t="str">
        <f t="shared" si="4"/>
        <v/>
      </c>
      <c r="G83" s="144" t="str">
        <f>IFERROR(VLOOKUP(CONCATENATE(D83,"-",E83),Feuil2!C$2:G$101,5,FALSE),"")</f>
        <v/>
      </c>
      <c r="H83" s="49"/>
      <c r="I83" s="70" t="b">
        <f>IF(IFERROR(MATCH(A83,'Risk identification'!N$7:N$72,0)&gt;0,FALSE),TRUE,FALSE)</f>
        <v>0</v>
      </c>
      <c r="J83" s="29"/>
      <c r="K83" s="29"/>
      <c r="L83" s="69" t="str">
        <f t="shared" si="5"/>
        <v/>
      </c>
      <c r="M83" s="144" t="str">
        <f>IFERROR(VLOOKUP(CONCATENATE(J83,"-",K83),Feuil2!C$2:G$101,5,FALSE),"")</f>
        <v/>
      </c>
      <c r="N83" s="99" t="str">
        <f>IF(COUNTIF('Risk identification'!B$7:B$60,'Risk assessment'!B83)&gt;0,(HYPERLINK(CONCATENATE("https://www.georisk-project.eu/risk-information/?id=",IF(LEN(B78)=5,LEFT(B78,3),B78)), "(Info)")),"")</f>
        <v/>
      </c>
      <c r="O83" s="49"/>
      <c r="P83" s="45" t="str">
        <f t="shared" si="6"/>
        <v/>
      </c>
      <c r="Q83" s="45" t="str">
        <f>IF((D83&lt;&gt;"")*(E83&lt;&gt;"")=1,COUNTIF(P$12:P83,P83),"")</f>
        <v/>
      </c>
      <c r="R83" s="45" t="str">
        <f t="shared" si="7"/>
        <v/>
      </c>
    </row>
    <row r="84" spans="1:18" ht="19.2" customHeight="1" x14ac:dyDescent="0.25">
      <c r="A84" s="45">
        <v>73</v>
      </c>
      <c r="B84" s="9" t="str">
        <f>IFERROR(INDEX('Risk identification'!B$7:H$72,MATCH(A84,'Risk identification'!N$7:N$72,0),1),"")</f>
        <v/>
      </c>
      <c r="C84" s="29" t="str">
        <f>IFERROR(INDEX('Risk identification'!B$7:H$72,MATCH(A84,'Risk identification'!N$7:N$72,0),7),"")</f>
        <v/>
      </c>
      <c r="D84" s="29"/>
      <c r="E84" s="29"/>
      <c r="F84" s="69" t="str">
        <f t="shared" si="4"/>
        <v/>
      </c>
      <c r="G84" s="144" t="str">
        <f>IFERROR(VLOOKUP(CONCATENATE(D84,"-",E84),Feuil2!C$2:G$101,5,FALSE),"")</f>
        <v/>
      </c>
      <c r="H84" s="49"/>
      <c r="I84" s="70" t="b">
        <f>IF(IFERROR(MATCH(A84,'Risk identification'!N$7:N$72,0)&gt;0,FALSE),TRUE,FALSE)</f>
        <v>0</v>
      </c>
      <c r="J84" s="29"/>
      <c r="K84" s="29"/>
      <c r="L84" s="69" t="str">
        <f t="shared" si="5"/>
        <v/>
      </c>
      <c r="M84" s="144" t="str">
        <f>IFERROR(VLOOKUP(CONCATENATE(J84,"-",K84),Feuil2!C$2:G$101,5,FALSE),"")</f>
        <v/>
      </c>
      <c r="N84" s="99" t="str">
        <f>IF(COUNTIF('Risk identification'!B$7:B$60,'Risk assessment'!B84)&gt;0,(HYPERLINK(CONCATENATE("https://www.georisk-project.eu/risk-information/?id=",IF(LEN(B79)=5,LEFT(B79,3),B79)), "(Info)")),"")</f>
        <v/>
      </c>
      <c r="O84" s="49"/>
      <c r="P84" s="45" t="str">
        <f t="shared" si="6"/>
        <v/>
      </c>
      <c r="Q84" s="45" t="str">
        <f>IF((D84&lt;&gt;"")*(E84&lt;&gt;"")=1,COUNTIF(P$12:P84,P84),"")</f>
        <v/>
      </c>
      <c r="R84" s="45" t="str">
        <f t="shared" si="7"/>
        <v/>
      </c>
    </row>
    <row r="85" spans="1:18" ht="19.2" customHeight="1" x14ac:dyDescent="0.25">
      <c r="A85" s="45">
        <v>74</v>
      </c>
      <c r="B85" s="9" t="str">
        <f>IFERROR(INDEX('Risk identification'!B$7:H$72,MATCH(A85,'Risk identification'!N$7:N$72,0),1),"")</f>
        <v/>
      </c>
      <c r="C85" s="29" t="str">
        <f>IFERROR(INDEX('Risk identification'!B$7:H$72,MATCH(A85,'Risk identification'!N$7:N$72,0),7),"")</f>
        <v/>
      </c>
      <c r="D85" s="29"/>
      <c r="E85" s="29"/>
      <c r="F85" s="69" t="str">
        <f t="shared" si="4"/>
        <v/>
      </c>
      <c r="G85" s="144" t="str">
        <f>IFERROR(VLOOKUP(CONCATENATE(D85,"-",E85),Feuil2!C$2:G$101,5,FALSE),"")</f>
        <v/>
      </c>
      <c r="H85" s="49"/>
      <c r="I85" s="70" t="b">
        <f>IF(IFERROR(MATCH(A85,'Risk identification'!N$7:N$72,0)&gt;0,FALSE),TRUE,FALSE)</f>
        <v>0</v>
      </c>
      <c r="J85" s="29"/>
      <c r="K85" s="29"/>
      <c r="L85" s="69" t="str">
        <f t="shared" si="5"/>
        <v/>
      </c>
      <c r="M85" s="144" t="str">
        <f>IFERROR(VLOOKUP(CONCATENATE(J85,"-",K85),Feuil2!C$2:G$101,5,FALSE),"")</f>
        <v/>
      </c>
      <c r="N85" s="99" t="str">
        <f>IF(COUNTIF('Risk identification'!B$7:B$60,'Risk assessment'!B85)&gt;0,(HYPERLINK(CONCATENATE("https://www.georisk-project.eu/risk-information/?id=",IF(LEN(B80)=5,LEFT(B80,3),B80)), "(Info)")),"")</f>
        <v/>
      </c>
      <c r="O85" s="49"/>
      <c r="P85" s="45" t="str">
        <f t="shared" si="6"/>
        <v/>
      </c>
      <c r="Q85" s="45" t="str">
        <f>IF((D85&lt;&gt;"")*(E85&lt;&gt;"")=1,COUNTIF(P$12:P85,P85),"")</f>
        <v/>
      </c>
      <c r="R85" s="45" t="str">
        <f t="shared" si="7"/>
        <v/>
      </c>
    </row>
    <row r="86" spans="1:18" ht="19.2" customHeight="1" x14ac:dyDescent="0.25">
      <c r="A86" s="45">
        <v>75</v>
      </c>
      <c r="B86" s="9" t="str">
        <f>IFERROR(INDEX('Risk identification'!B$7:H$72,MATCH(A86,'Risk identification'!N$7:N$72,0),1),"")</f>
        <v/>
      </c>
      <c r="C86" s="29" t="str">
        <f>IFERROR(INDEX('Risk identification'!B$7:H$72,MATCH(A86,'Risk identification'!N$7:N$72,0),7),"")</f>
        <v/>
      </c>
      <c r="D86" s="29"/>
      <c r="E86" s="29"/>
      <c r="F86" s="69" t="str">
        <f t="shared" si="4"/>
        <v/>
      </c>
      <c r="G86" s="144" t="str">
        <f>IFERROR(VLOOKUP(CONCATENATE(D86,"-",E86),Feuil2!C$2:G$101,5,FALSE),"")</f>
        <v/>
      </c>
      <c r="H86" s="49"/>
      <c r="I86" s="70" t="b">
        <f>IF(IFERROR(MATCH(A86,'Risk identification'!N$7:N$72,0)&gt;0,FALSE),TRUE,FALSE)</f>
        <v>0</v>
      </c>
      <c r="J86" s="29"/>
      <c r="K86" s="29"/>
      <c r="L86" s="69" t="str">
        <f t="shared" si="5"/>
        <v/>
      </c>
      <c r="M86" s="144" t="str">
        <f>IFERROR(VLOOKUP(CONCATENATE(J86,"-",K86),Feuil2!C$2:G$101,5,FALSE),"")</f>
        <v/>
      </c>
      <c r="N86" s="99" t="str">
        <f>IF(COUNTIF('Risk identification'!B$7:B$60,'Risk assessment'!B86)&gt;0,(HYPERLINK(CONCATENATE("https://www.georisk-project.eu/risk-information/?id=",IF(LEN(B81)=5,LEFT(B81,3),B81)), "(Info)")),"")</f>
        <v/>
      </c>
      <c r="O86" s="49"/>
      <c r="P86" s="45" t="str">
        <f t="shared" si="6"/>
        <v/>
      </c>
      <c r="Q86" s="45" t="str">
        <f>IF((D86&lt;&gt;"")*(E86&lt;&gt;"")=1,COUNTIF(P$12:P86,P86),"")</f>
        <v/>
      </c>
      <c r="R86" s="45" t="str">
        <f t="shared" si="7"/>
        <v/>
      </c>
    </row>
    <row r="87" spans="1:18" ht="19.2" customHeight="1" x14ac:dyDescent="0.25">
      <c r="A87" s="45">
        <v>76</v>
      </c>
      <c r="B87" s="9" t="str">
        <f>IFERROR(INDEX('Risk identification'!B$7:H$72,MATCH(A87,'Risk identification'!N$7:N$72,0),1),"")</f>
        <v/>
      </c>
      <c r="C87" s="29" t="str">
        <f>IFERROR(INDEX('Risk identification'!B$7:H$72,MATCH(A87,'Risk identification'!N$7:N$72,0),7),"")</f>
        <v/>
      </c>
      <c r="D87" s="29"/>
      <c r="E87" s="29"/>
      <c r="F87" s="69" t="str">
        <f t="shared" si="4"/>
        <v/>
      </c>
      <c r="G87" s="144" t="str">
        <f>IFERROR(VLOOKUP(CONCATENATE(D87,"-",E87),Feuil2!C$2:G$101,5,FALSE),"")</f>
        <v/>
      </c>
      <c r="H87" s="49"/>
      <c r="I87" s="70" t="b">
        <f>IF(IFERROR(MATCH(A87,'Risk identification'!N$7:N$72,0)&gt;0,FALSE),TRUE,FALSE)</f>
        <v>0</v>
      </c>
      <c r="J87" s="29"/>
      <c r="K87" s="29"/>
      <c r="L87" s="69" t="str">
        <f t="shared" si="5"/>
        <v/>
      </c>
      <c r="M87" s="144" t="str">
        <f>IFERROR(VLOOKUP(CONCATENATE(J87,"-",K87),Feuil2!C$2:G$101,5,FALSE),"")</f>
        <v/>
      </c>
      <c r="N87" s="99" t="str">
        <f>IF(COUNTIF('Risk identification'!B$7:B$60,'Risk assessment'!B87)&gt;0,(HYPERLINK(CONCATENATE("https://www.georisk-project.eu/risk-information/?id=",IF(LEN(B82)=5,LEFT(B82,3),B82)), "(Info)")),"")</f>
        <v/>
      </c>
      <c r="O87" s="49"/>
      <c r="P87" s="45" t="str">
        <f t="shared" si="6"/>
        <v/>
      </c>
      <c r="Q87" s="45" t="str">
        <f>IF((D87&lt;&gt;"")*(E87&lt;&gt;"")=1,COUNTIF(P$12:P87,P87),"")</f>
        <v/>
      </c>
      <c r="R87" s="45" t="str">
        <f t="shared" si="7"/>
        <v/>
      </c>
    </row>
    <row r="88" spans="1:18" ht="19.2" customHeight="1" x14ac:dyDescent="0.25">
      <c r="A88" s="45">
        <v>77</v>
      </c>
      <c r="B88" s="9" t="str">
        <f>IFERROR(INDEX('Risk identification'!B$7:H$72,MATCH(A88,'Risk identification'!N$7:N$72,0),1),"")</f>
        <v/>
      </c>
      <c r="C88" s="29" t="str">
        <f>IFERROR(INDEX('Risk identification'!B$7:H$72,MATCH(A88,'Risk identification'!N$7:N$72,0),7),"")</f>
        <v/>
      </c>
      <c r="D88" s="29"/>
      <c r="E88" s="29"/>
      <c r="F88" s="69" t="str">
        <f t="shared" si="4"/>
        <v/>
      </c>
      <c r="G88" s="144" t="str">
        <f>IFERROR(VLOOKUP(CONCATENATE(D88,"-",E88),Feuil2!C$2:G$101,5,FALSE),"")</f>
        <v/>
      </c>
      <c r="H88" s="49"/>
      <c r="I88" s="70" t="b">
        <f>IF(IFERROR(MATCH(A88,'Risk identification'!N$7:N$72,0)&gt;0,FALSE),TRUE,FALSE)</f>
        <v>0</v>
      </c>
      <c r="J88" s="29"/>
      <c r="K88" s="29"/>
      <c r="L88" s="69" t="str">
        <f t="shared" si="5"/>
        <v/>
      </c>
      <c r="M88" s="144" t="str">
        <f>IFERROR(VLOOKUP(CONCATENATE(J88,"-",K88),Feuil2!C$2:G$101,5,FALSE),"")</f>
        <v/>
      </c>
      <c r="N88" s="99" t="str">
        <f>IF(COUNTIF('Risk identification'!B$7:B$60,'Risk assessment'!B88)&gt;0,(HYPERLINK(CONCATENATE("https://www.georisk-project.eu/risk-information/?id=",IF(LEN(B83)=5,LEFT(B83,3),B83)), "(Info)")),"")</f>
        <v/>
      </c>
      <c r="O88" s="49"/>
      <c r="P88" s="45" t="str">
        <f t="shared" si="6"/>
        <v/>
      </c>
      <c r="Q88" s="45" t="str">
        <f>IF((D88&lt;&gt;"")*(E88&lt;&gt;"")=1,COUNTIF(P$12:P88,P88),"")</f>
        <v/>
      </c>
      <c r="R88" s="45" t="str">
        <f t="shared" si="7"/>
        <v/>
      </c>
    </row>
    <row r="89" spans="1:18" ht="19.2" customHeight="1" x14ac:dyDescent="0.25">
      <c r="A89" s="45">
        <v>78</v>
      </c>
      <c r="B89" s="9" t="str">
        <f>IFERROR(INDEX('Risk identification'!B$7:H$72,MATCH(A89,'Risk identification'!N$7:N$72,0),1),"")</f>
        <v/>
      </c>
      <c r="C89" s="29" t="str">
        <f>IFERROR(INDEX('Risk identification'!B$7:H$72,MATCH(A89,'Risk identification'!N$7:N$72,0),7),"")</f>
        <v/>
      </c>
      <c r="D89" s="29"/>
      <c r="E89" s="29"/>
      <c r="F89" s="69" t="str">
        <f t="shared" si="4"/>
        <v/>
      </c>
      <c r="G89" s="144" t="str">
        <f>IFERROR(VLOOKUP(CONCATENATE(D89,"-",E89),Feuil2!C$2:G$101,5,FALSE),"")</f>
        <v/>
      </c>
      <c r="H89" s="49"/>
      <c r="I89" s="70" t="b">
        <f>IF(IFERROR(MATCH(A89,'Risk identification'!N$7:N$72,0)&gt;0,FALSE),TRUE,FALSE)</f>
        <v>0</v>
      </c>
      <c r="J89" s="29"/>
      <c r="K89" s="29"/>
      <c r="L89" s="69" t="str">
        <f t="shared" si="5"/>
        <v/>
      </c>
      <c r="M89" s="144" t="str">
        <f>IFERROR(VLOOKUP(CONCATENATE(J89,"-",K89),Feuil2!C$2:G$101,5,FALSE),"")</f>
        <v/>
      </c>
      <c r="N89" s="99" t="str">
        <f>IF(COUNTIF('Risk identification'!B$7:B$60,'Risk assessment'!B89)&gt;0,(HYPERLINK(CONCATENATE("https://www.georisk-project.eu/risk-information/?id=",IF(LEN(B84)=5,LEFT(B84,3),B84)), "(Info)")),"")</f>
        <v/>
      </c>
      <c r="O89" s="49"/>
      <c r="P89" s="45" t="str">
        <f t="shared" si="6"/>
        <v/>
      </c>
      <c r="Q89" s="45" t="str">
        <f>IF((D89&lt;&gt;"")*(E89&lt;&gt;"")=1,COUNTIF(P$12:P89,P89),"")</f>
        <v/>
      </c>
      <c r="R89" s="45" t="str">
        <f t="shared" si="7"/>
        <v/>
      </c>
    </row>
    <row r="90" spans="1:18" ht="19.2" customHeight="1" x14ac:dyDescent="0.25">
      <c r="A90" s="45">
        <v>79</v>
      </c>
      <c r="B90" s="9" t="str">
        <f>IFERROR(INDEX('Risk identification'!B$7:H$72,MATCH(A90,'Risk identification'!N$7:N$72,0),1),"")</f>
        <v/>
      </c>
      <c r="C90" s="29" t="str">
        <f>IFERROR(INDEX('Risk identification'!B$7:H$72,MATCH(A90,'Risk identification'!N$7:N$72,0),7),"")</f>
        <v/>
      </c>
      <c r="D90" s="29"/>
      <c r="E90" s="29"/>
      <c r="F90" s="69" t="str">
        <f t="shared" si="4"/>
        <v/>
      </c>
      <c r="G90" s="144" t="str">
        <f>IFERROR(VLOOKUP(CONCATENATE(D90,"-",E90),Feuil2!C$2:G$101,5,FALSE),"")</f>
        <v/>
      </c>
      <c r="H90" s="49"/>
      <c r="I90" s="70" t="b">
        <f>IF(IFERROR(MATCH(A90,'Risk identification'!N$7:N$72,0)&gt;0,FALSE),TRUE,FALSE)</f>
        <v>0</v>
      </c>
      <c r="J90" s="29"/>
      <c r="K90" s="29"/>
      <c r="L90" s="69" t="str">
        <f t="shared" si="5"/>
        <v/>
      </c>
      <c r="M90" s="144" t="str">
        <f>IFERROR(VLOOKUP(CONCATENATE(J90,"-",K90),Feuil2!C$2:G$101,5,FALSE),"")</f>
        <v/>
      </c>
      <c r="N90" s="99" t="str">
        <f>IF(COUNTIF('Risk identification'!B$7:B$60,'Risk assessment'!B90)&gt;0,(HYPERLINK(CONCATENATE("https://www.georisk-project.eu/risk-information/?id=",IF(LEN(B85)=5,LEFT(B85,3),B85)), "(Info)")),"")</f>
        <v/>
      </c>
      <c r="O90" s="49"/>
      <c r="P90" s="45" t="str">
        <f t="shared" si="6"/>
        <v/>
      </c>
      <c r="Q90" s="45" t="str">
        <f>IF((D90&lt;&gt;"")*(E90&lt;&gt;"")=1,COUNTIF(P$12:P90,P90),"")</f>
        <v/>
      </c>
      <c r="R90" s="45" t="str">
        <f t="shared" si="7"/>
        <v/>
      </c>
    </row>
    <row r="91" spans="1:18" ht="19.2" customHeight="1" x14ac:dyDescent="0.25">
      <c r="A91" s="45">
        <v>80</v>
      </c>
      <c r="B91" s="9" t="str">
        <f>IFERROR(INDEX('Risk identification'!B$7:H$72,MATCH(A91,'Risk identification'!N$7:N$72,0),1),"")</f>
        <v/>
      </c>
      <c r="C91" s="29" t="str">
        <f>IFERROR(INDEX('Risk identification'!B$7:H$72,MATCH(A91,'Risk identification'!N$7:N$72,0),7),"")</f>
        <v/>
      </c>
      <c r="D91" s="29"/>
      <c r="E91" s="29"/>
      <c r="F91" s="69" t="str">
        <f t="shared" si="4"/>
        <v/>
      </c>
      <c r="G91" s="144" t="str">
        <f>IFERROR(VLOOKUP(CONCATENATE(D91,"-",E91),Feuil2!C$2:G$101,5,FALSE),"")</f>
        <v/>
      </c>
      <c r="H91" s="49"/>
      <c r="I91" s="70" t="b">
        <f>IF(IFERROR(MATCH(A91,'Risk identification'!N$7:N$72,0)&gt;0,FALSE),TRUE,FALSE)</f>
        <v>0</v>
      </c>
      <c r="J91" s="29"/>
      <c r="K91" s="29"/>
      <c r="L91" s="69" t="str">
        <f t="shared" si="5"/>
        <v/>
      </c>
      <c r="M91" s="144" t="str">
        <f>IFERROR(VLOOKUP(CONCATENATE(J91,"-",K91),Feuil2!C$2:G$101,5,FALSE),"")</f>
        <v/>
      </c>
      <c r="N91" s="99" t="str">
        <f>IF(COUNTIF('Risk identification'!B$7:B$60,'Risk assessment'!B91)&gt;0,(HYPERLINK(CONCATENATE("https://www.georisk-project.eu/risk-information/?id=",IF(LEN(B86)=5,LEFT(B86,3),B86)), "(Info)")),"")</f>
        <v/>
      </c>
      <c r="O91" s="49"/>
      <c r="P91" s="45" t="str">
        <f t="shared" si="6"/>
        <v/>
      </c>
      <c r="Q91" s="45" t="str">
        <f>IF((D91&lt;&gt;"")*(E91&lt;&gt;"")=1,COUNTIF(P$12:P91,P91),"")</f>
        <v/>
      </c>
      <c r="R91" s="45" t="str">
        <f t="shared" si="7"/>
        <v/>
      </c>
    </row>
    <row r="92" spans="1:18" ht="19.2" customHeight="1" x14ac:dyDescent="0.25">
      <c r="A92" s="45">
        <v>81</v>
      </c>
      <c r="B92" s="9" t="str">
        <f>IFERROR(INDEX('Risk identification'!B$7:H$72,MATCH(A92,'Risk identification'!N$7:N$72,0),1),"")</f>
        <v/>
      </c>
      <c r="C92" s="29" t="str">
        <f>IFERROR(INDEX('Risk identification'!B$7:H$72,MATCH(A92,'Risk identification'!N$7:N$72,0),7),"")</f>
        <v/>
      </c>
      <c r="D92" s="29"/>
      <c r="E92" s="29"/>
      <c r="F92" s="69" t="str">
        <f t="shared" si="4"/>
        <v/>
      </c>
      <c r="G92" s="144" t="str">
        <f>IFERROR(VLOOKUP(CONCATENATE(D92,"-",E92),Feuil2!C$2:G$101,5,FALSE),"")</f>
        <v/>
      </c>
      <c r="H92" s="49"/>
      <c r="I92" s="70" t="b">
        <f>IF(IFERROR(MATCH(A92,'Risk identification'!N$7:N$72,0)&gt;0,FALSE),TRUE,FALSE)</f>
        <v>0</v>
      </c>
      <c r="J92" s="29"/>
      <c r="K92" s="29"/>
      <c r="L92" s="69" t="str">
        <f t="shared" si="5"/>
        <v/>
      </c>
      <c r="M92" s="144" t="str">
        <f>IFERROR(VLOOKUP(CONCATENATE(J92,"-",K92),Feuil2!C$2:G$101,5,FALSE),"")</f>
        <v/>
      </c>
      <c r="N92" s="99" t="str">
        <f>IF(COUNTIF('Risk identification'!B$7:B$60,'Risk assessment'!B92)&gt;0,(HYPERLINK(CONCATENATE("https://www.georisk-project.eu/risk-information/?id=",IF(LEN(B87)=5,LEFT(B87,3),B87)), "(Info)")),"")</f>
        <v/>
      </c>
      <c r="O92" s="49"/>
      <c r="P92" s="45" t="str">
        <f t="shared" si="6"/>
        <v/>
      </c>
      <c r="Q92" s="45" t="str">
        <f>IF((D92&lt;&gt;"")*(E92&lt;&gt;"")=1,COUNTIF(P$12:P92,P92),"")</f>
        <v/>
      </c>
      <c r="R92" s="45" t="str">
        <f t="shared" si="7"/>
        <v/>
      </c>
    </row>
    <row r="93" spans="1:18" ht="19.2" customHeight="1" x14ac:dyDescent="0.25">
      <c r="A93" s="45">
        <v>82</v>
      </c>
      <c r="B93" s="9" t="str">
        <f>IFERROR(INDEX('Risk identification'!B$7:H$72,MATCH(A93,'Risk identification'!N$7:N$72,0),1),"")</f>
        <v/>
      </c>
      <c r="C93" s="29" t="str">
        <f>IFERROR(INDEX('Risk identification'!B$7:H$72,MATCH(A93,'Risk identification'!N$7:N$72,0),7),"")</f>
        <v/>
      </c>
      <c r="D93" s="29"/>
      <c r="E93" s="29"/>
      <c r="F93" s="69" t="str">
        <f t="shared" si="4"/>
        <v/>
      </c>
      <c r="G93" s="144" t="str">
        <f>IFERROR(VLOOKUP(CONCATENATE(D93,"-",E93),Feuil2!C$2:G$101,5,FALSE),"")</f>
        <v/>
      </c>
      <c r="H93" s="49"/>
      <c r="I93" s="70" t="b">
        <f>IF(IFERROR(MATCH(A93,'Risk identification'!N$7:N$72,0)&gt;0,FALSE),TRUE,FALSE)</f>
        <v>0</v>
      </c>
      <c r="J93" s="29"/>
      <c r="K93" s="29"/>
      <c r="L93" s="69" t="str">
        <f t="shared" si="5"/>
        <v/>
      </c>
      <c r="M93" s="144" t="str">
        <f>IFERROR(VLOOKUP(CONCATENATE(J93,"-",K93),Feuil2!C$2:G$101,5,FALSE),"")</f>
        <v/>
      </c>
      <c r="N93" s="99" t="str">
        <f>IF(COUNTIF('Risk identification'!B$7:B$60,'Risk assessment'!B93)&gt;0,(HYPERLINK(CONCATENATE("https://www.georisk-project.eu/risk-information/?id=",IF(LEN(B88)=5,LEFT(B88,3),B88)), "(Info)")),"")</f>
        <v/>
      </c>
      <c r="O93" s="49"/>
      <c r="P93" s="45" t="str">
        <f t="shared" si="6"/>
        <v/>
      </c>
      <c r="Q93" s="45" t="str">
        <f>IF((D93&lt;&gt;"")*(E93&lt;&gt;"")=1,COUNTIF(P$12:P93,P93),"")</f>
        <v/>
      </c>
      <c r="R93" s="45" t="str">
        <f t="shared" si="7"/>
        <v/>
      </c>
    </row>
    <row r="94" spans="1:18" ht="19.2" customHeight="1" x14ac:dyDescent="0.25">
      <c r="A94" s="45">
        <v>83</v>
      </c>
      <c r="B94" s="9" t="str">
        <f>IFERROR(INDEX('Risk identification'!B$7:H$72,MATCH(A94,'Risk identification'!N$7:N$72,0),1),"")</f>
        <v/>
      </c>
      <c r="C94" s="29" t="str">
        <f>IFERROR(INDEX('Risk identification'!B$7:H$72,MATCH(A94,'Risk identification'!N$7:N$72,0),7),"")</f>
        <v/>
      </c>
      <c r="D94" s="29"/>
      <c r="E94" s="29"/>
      <c r="F94" s="69" t="str">
        <f t="shared" si="4"/>
        <v/>
      </c>
      <c r="G94" s="144" t="str">
        <f>IFERROR(VLOOKUP(CONCATENATE(D94,"-",E94),Feuil2!C$2:G$101,5,FALSE),"")</f>
        <v/>
      </c>
      <c r="H94" s="49"/>
      <c r="I94" s="70" t="b">
        <f>IF(IFERROR(MATCH(A94,'Risk identification'!N$7:N$72,0)&gt;0,FALSE),TRUE,FALSE)</f>
        <v>0</v>
      </c>
      <c r="J94" s="29"/>
      <c r="K94" s="29"/>
      <c r="L94" s="69" t="str">
        <f t="shared" si="5"/>
        <v/>
      </c>
      <c r="M94" s="144" t="str">
        <f>IFERROR(VLOOKUP(CONCATENATE(J94,"-",K94),Feuil2!C$2:G$101,5,FALSE),"")</f>
        <v/>
      </c>
      <c r="N94" s="99" t="str">
        <f>IF(COUNTIF('Risk identification'!B$7:B$60,'Risk assessment'!B94)&gt;0,(HYPERLINK(CONCATENATE("https://www.georisk-project.eu/risk-information/?id=",IF(LEN(B89)=5,LEFT(B89,3),B89)), "(Info)")),"")</f>
        <v/>
      </c>
      <c r="O94" s="49"/>
      <c r="P94" s="45" t="str">
        <f t="shared" si="6"/>
        <v/>
      </c>
      <c r="Q94" s="45" t="str">
        <f>IF((D94&lt;&gt;"")*(E94&lt;&gt;"")=1,COUNTIF(P$12:P94,P94),"")</f>
        <v/>
      </c>
      <c r="R94" s="45" t="str">
        <f t="shared" si="7"/>
        <v/>
      </c>
    </row>
    <row r="95" spans="1:18" ht="19.2" customHeight="1" x14ac:dyDescent="0.25">
      <c r="A95" s="45">
        <v>84</v>
      </c>
      <c r="B95" s="9" t="str">
        <f>IFERROR(INDEX('Risk identification'!B$7:H$72,MATCH(A95,'Risk identification'!N$7:N$72,0),1),"")</f>
        <v/>
      </c>
      <c r="C95" s="29" t="str">
        <f>IFERROR(INDEX('Risk identification'!B$7:H$72,MATCH(A95,'Risk identification'!N$7:N$72,0),7),"")</f>
        <v/>
      </c>
      <c r="D95" s="29"/>
      <c r="E95" s="29"/>
      <c r="F95" s="69" t="str">
        <f t="shared" si="4"/>
        <v/>
      </c>
      <c r="G95" s="144" t="str">
        <f>IFERROR(VLOOKUP(CONCATENATE(D95,"-",E95),Feuil2!C$2:G$101,5,FALSE),"")</f>
        <v/>
      </c>
      <c r="H95" s="49"/>
      <c r="I95" s="70" t="b">
        <f>IF(IFERROR(MATCH(A95,'Risk identification'!N$7:N$72,0)&gt;0,FALSE),TRUE,FALSE)</f>
        <v>0</v>
      </c>
      <c r="J95" s="29"/>
      <c r="K95" s="29"/>
      <c r="L95" s="69" t="str">
        <f t="shared" si="5"/>
        <v/>
      </c>
      <c r="M95" s="144" t="str">
        <f>IFERROR(VLOOKUP(CONCATENATE(J95,"-",K95),Feuil2!C$2:G$101,5,FALSE),"")</f>
        <v/>
      </c>
      <c r="N95" s="99" t="str">
        <f>IF(COUNTIF('Risk identification'!B$7:B$60,'Risk assessment'!B95)&gt;0,(HYPERLINK(CONCATENATE("https://www.georisk-project.eu/risk-information/?id=",IF(LEN(B90)=5,LEFT(B90,3),B90)), "(Info)")),"")</f>
        <v/>
      </c>
      <c r="O95" s="49"/>
      <c r="P95" s="45" t="str">
        <f t="shared" si="6"/>
        <v/>
      </c>
      <c r="Q95" s="45" t="str">
        <f>IF((D95&lt;&gt;"")*(E95&lt;&gt;"")=1,COUNTIF(P$12:P95,P95),"")</f>
        <v/>
      </c>
      <c r="R95" s="45" t="str">
        <f t="shared" si="7"/>
        <v/>
      </c>
    </row>
    <row r="96" spans="1:18" ht="19.2" customHeight="1" x14ac:dyDescent="0.25">
      <c r="A96" s="45">
        <v>85</v>
      </c>
      <c r="B96" s="9" t="str">
        <f>IFERROR(INDEX('Risk identification'!B$7:H$72,MATCH(A96,'Risk identification'!N$7:N$72,0),1),"")</f>
        <v/>
      </c>
      <c r="C96" s="29" t="str">
        <f>IFERROR(INDEX('Risk identification'!B$7:H$72,MATCH(A96,'Risk identification'!N$7:N$72,0),7),"")</f>
        <v/>
      </c>
      <c r="D96" s="29"/>
      <c r="E96" s="29"/>
      <c r="F96" s="69" t="str">
        <f t="shared" si="4"/>
        <v/>
      </c>
      <c r="G96" s="144" t="str">
        <f>IFERROR(VLOOKUP(CONCATENATE(D96,"-",E96),Feuil2!C$2:G$101,5,FALSE),"")</f>
        <v/>
      </c>
      <c r="H96" s="49"/>
      <c r="I96" s="70" t="b">
        <f>IF(IFERROR(MATCH(A96,'Risk identification'!N$7:N$72,0)&gt;0,FALSE),TRUE,FALSE)</f>
        <v>0</v>
      </c>
      <c r="J96" s="29"/>
      <c r="K96" s="29"/>
      <c r="L96" s="69" t="str">
        <f t="shared" si="5"/>
        <v/>
      </c>
      <c r="M96" s="144" t="str">
        <f>IFERROR(VLOOKUP(CONCATENATE(J96,"-",K96),Feuil2!C$2:G$101,5,FALSE),"")</f>
        <v/>
      </c>
      <c r="N96" s="99" t="str">
        <f>IF(COUNTIF('Risk identification'!B$7:B$60,'Risk assessment'!B96)&gt;0,(HYPERLINK(CONCATENATE("https://www.georisk-project.eu/risk-information/?id=",IF(LEN(B91)=5,LEFT(B91,3),B91)), "(Info)")),"")</f>
        <v/>
      </c>
      <c r="O96" s="49"/>
      <c r="P96" s="45" t="str">
        <f t="shared" si="6"/>
        <v/>
      </c>
      <c r="Q96" s="45" t="str">
        <f>IF((D96&lt;&gt;"")*(E96&lt;&gt;"")=1,COUNTIF(P$12:P96,P96),"")</f>
        <v/>
      </c>
      <c r="R96" s="45" t="str">
        <f t="shared" si="7"/>
        <v/>
      </c>
    </row>
    <row r="97" spans="1:18" ht="19.2" customHeight="1" x14ac:dyDescent="0.25">
      <c r="A97" s="45">
        <v>86</v>
      </c>
      <c r="B97" s="9" t="str">
        <f>IFERROR(INDEX('Risk identification'!B$7:H$72,MATCH(A97,'Risk identification'!N$7:N$72,0),1),"")</f>
        <v/>
      </c>
      <c r="C97" s="29" t="str">
        <f>IFERROR(INDEX('Risk identification'!B$7:H$72,MATCH(A97,'Risk identification'!N$7:N$72,0),7),"")</f>
        <v/>
      </c>
      <c r="D97" s="29"/>
      <c r="E97" s="29"/>
      <c r="F97" s="69" t="str">
        <f t="shared" si="4"/>
        <v/>
      </c>
      <c r="G97" s="144" t="str">
        <f>IFERROR(VLOOKUP(CONCATENATE(D97,"-",E97),Feuil2!C$2:G$101,5,FALSE),"")</f>
        <v/>
      </c>
      <c r="H97" s="9"/>
      <c r="I97" s="70" t="b">
        <f>IF(IFERROR(MATCH(A97,'Risk identification'!N$7:N$72,0)&gt;0,FALSE),TRUE,FALSE)</f>
        <v>0</v>
      </c>
      <c r="J97" s="29"/>
      <c r="K97" s="29"/>
      <c r="L97" s="69" t="str">
        <f t="shared" si="5"/>
        <v/>
      </c>
      <c r="M97" s="144" t="str">
        <f>IFERROR(VLOOKUP(CONCATENATE(J97,"-",K97),Feuil2!C$2:G$101,5,FALSE),"")</f>
        <v/>
      </c>
      <c r="N97" s="99" t="str">
        <f>IF(COUNTIF('Risk identification'!B$7:B$60,'Risk assessment'!B97)&gt;0,(HYPERLINK(CONCATENATE("https://www.georisk-project.eu/risk-information/?id=",IF(LEN(B92)=5,LEFT(B92,3),B92)), "(Info)")),"")</f>
        <v/>
      </c>
      <c r="P97" s="45" t="str">
        <f t="shared" si="6"/>
        <v/>
      </c>
      <c r="Q97" s="45" t="str">
        <f>IF((D97&lt;&gt;"")*(E97&lt;&gt;"")=1,COUNTIF(P$12:P97,P97),"")</f>
        <v/>
      </c>
      <c r="R97" s="45" t="str">
        <f t="shared" si="7"/>
        <v/>
      </c>
    </row>
    <row r="98" spans="1:18" ht="19.2" customHeight="1" x14ac:dyDescent="0.25">
      <c r="A98" s="45">
        <v>87</v>
      </c>
      <c r="B98" s="9" t="str">
        <f>IFERROR(INDEX('Risk identification'!B$7:H$72,MATCH(A98,'Risk identification'!N$7:N$72,0),1),"")</f>
        <v/>
      </c>
      <c r="C98" s="29" t="str">
        <f>IFERROR(INDEX('Risk identification'!B$7:H$72,MATCH(A98,'Risk identification'!N$7:N$72,0),7),"")</f>
        <v/>
      </c>
      <c r="D98" s="29"/>
      <c r="E98" s="29"/>
      <c r="F98" s="69" t="str">
        <f t="shared" si="4"/>
        <v/>
      </c>
      <c r="G98" s="144" t="str">
        <f>IFERROR(VLOOKUP(CONCATENATE(D98,"-",E98),Feuil2!C$2:G$101,5,FALSE),"")</f>
        <v/>
      </c>
      <c r="H98" s="9"/>
      <c r="I98" s="70" t="b">
        <f>IF(IFERROR(MATCH(A98,'Risk identification'!N$7:N$72,0)&gt;0,FALSE),TRUE,FALSE)</f>
        <v>0</v>
      </c>
      <c r="J98" s="29"/>
      <c r="K98" s="29"/>
      <c r="L98" s="69" t="str">
        <f t="shared" si="5"/>
        <v/>
      </c>
      <c r="M98" s="144" t="str">
        <f>IFERROR(VLOOKUP(CONCATENATE(J98,"-",K98),Feuil2!C$2:G$101,5,FALSE),"")</f>
        <v/>
      </c>
      <c r="N98" s="99" t="str">
        <f>IF(COUNTIF('Risk identification'!B$7:B$60,'Risk assessment'!B98)&gt;0,(HYPERLINK(CONCATENATE("https://www.georisk-project.eu/risk-information/?id=",IF(LEN(B93)=5,LEFT(B93,3),B93)), "(Info)")),"")</f>
        <v/>
      </c>
      <c r="P98" s="45" t="str">
        <f t="shared" si="6"/>
        <v/>
      </c>
      <c r="Q98" s="45" t="str">
        <f>IF((D98&lt;&gt;"")*(E98&lt;&gt;"")=1,COUNTIF(P$12:P98,P98),"")</f>
        <v/>
      </c>
      <c r="R98" s="45" t="str">
        <f t="shared" si="7"/>
        <v/>
      </c>
    </row>
    <row r="99" spans="1:18" ht="19.2" customHeight="1" x14ac:dyDescent="0.25">
      <c r="A99" s="45">
        <v>88</v>
      </c>
      <c r="B99" s="9" t="str">
        <f>IFERROR(INDEX('Risk identification'!B$7:H$72,MATCH(A99,'Risk identification'!N$7:N$72,0),1),"")</f>
        <v/>
      </c>
      <c r="C99" s="29" t="str">
        <f>IFERROR(INDEX('Risk identification'!B$7:H$72,MATCH(A99,'Risk identification'!N$7:N$72,0),7),"")</f>
        <v/>
      </c>
      <c r="D99" s="29"/>
      <c r="E99" s="29"/>
      <c r="F99" s="69" t="str">
        <f t="shared" si="4"/>
        <v/>
      </c>
      <c r="G99" s="144" t="str">
        <f>IFERROR(VLOOKUP(CONCATENATE(D99,"-",E99),Feuil2!C$2:G$101,5,FALSE),"")</f>
        <v/>
      </c>
      <c r="H99" s="9"/>
      <c r="I99" s="70" t="b">
        <f>IF(IFERROR(MATCH(A99,'Risk identification'!N$7:N$72,0)&gt;0,FALSE),TRUE,FALSE)</f>
        <v>0</v>
      </c>
      <c r="J99" s="29"/>
      <c r="K99" s="29"/>
      <c r="L99" s="69" t="str">
        <f t="shared" si="5"/>
        <v/>
      </c>
      <c r="M99" s="144" t="str">
        <f>IFERROR(VLOOKUP(CONCATENATE(J99,"-",K99),Feuil2!C$2:G$101,5,FALSE),"")</f>
        <v/>
      </c>
      <c r="N99" s="99" t="str">
        <f>IF(COUNTIF('Risk identification'!B$7:B$60,'Risk assessment'!B99)&gt;0,(HYPERLINK(CONCATENATE("https://www.georisk-project.eu/risk-information/?id=",IF(LEN(B94)=5,LEFT(B94,3),B94)), "(Info)")),"")</f>
        <v/>
      </c>
      <c r="P99" s="45" t="str">
        <f t="shared" si="6"/>
        <v/>
      </c>
      <c r="Q99" s="45" t="str">
        <f>IF((D99&lt;&gt;"")*(E99&lt;&gt;"")=1,COUNTIF(P$12:P99,P99),"")</f>
        <v/>
      </c>
      <c r="R99" s="45" t="str">
        <f t="shared" si="7"/>
        <v/>
      </c>
    </row>
    <row r="100" spans="1:18" ht="19.2" customHeight="1" x14ac:dyDescent="0.25">
      <c r="A100" s="45">
        <v>89</v>
      </c>
      <c r="B100" s="9" t="str">
        <f>IFERROR(INDEX('Risk identification'!B$7:H$72,MATCH(A100,'Risk identification'!N$7:N$72,0),1),"")</f>
        <v/>
      </c>
      <c r="C100" s="29" t="str">
        <f>IFERROR(INDEX('Risk identification'!B$7:H$72,MATCH(A100,'Risk identification'!N$7:N$72,0),7),"")</f>
        <v/>
      </c>
      <c r="D100" s="137"/>
      <c r="E100" s="137"/>
      <c r="G100" s="144" t="str">
        <f>IFERROR(VLOOKUP(CONCATENATE(D100,"-",E100),Feuil2!C$2:G$101,5,FALSE),"")</f>
        <v/>
      </c>
      <c r="H100" s="9"/>
      <c r="I100" s="70" t="b">
        <f>IF(IFERROR(MATCH(A100,'Risk identification'!N$7:N$72,0)&gt;0,FALSE),TRUE,FALSE)</f>
        <v>0</v>
      </c>
      <c r="J100" s="137"/>
      <c r="K100" s="137"/>
      <c r="M100" s="144" t="str">
        <f>IFERROR(VLOOKUP(CONCATENATE(J100,"-",K100),Feuil2!C$2:G$101,5,FALSE),"")</f>
        <v/>
      </c>
      <c r="N100" s="99" t="str">
        <f>IF(COUNTIF('Risk identification'!B$7:B$60,'Risk assessment'!B100)&gt;0,(HYPERLINK(CONCATENATE("https://www.georisk-project.eu/risk-information/?id=",IF(LEN(B95)=5,LEFT(B95,3),B95)), "(Info)")),"")</f>
        <v/>
      </c>
      <c r="P100" s="45" t="str">
        <f t="shared" si="6"/>
        <v/>
      </c>
      <c r="Q100" s="45" t="str">
        <f>IF((D100&lt;&gt;"")*(E100&lt;&gt;"")=1,COUNTIF(P$12:P100,P100),"")</f>
        <v/>
      </c>
      <c r="R100" s="45" t="str">
        <f t="shared" si="7"/>
        <v/>
      </c>
    </row>
    <row r="101" spans="1:18" ht="19.2" customHeight="1" x14ac:dyDescent="0.25">
      <c r="A101" s="45">
        <v>90</v>
      </c>
      <c r="B101" s="9" t="str">
        <f>IFERROR(INDEX('Risk identification'!B$7:H$72,MATCH(A101,'Risk identification'!N$7:N$72,0),1),"")</f>
        <v/>
      </c>
      <c r="C101" s="29" t="str">
        <f>IFERROR(INDEX('Risk identification'!B$7:H$72,MATCH(A101,'Risk identification'!N$7:N$72,0),7),"")</f>
        <v/>
      </c>
      <c r="D101" s="138"/>
      <c r="E101" s="138"/>
      <c r="F101" s="139"/>
      <c r="G101" s="144" t="str">
        <f>IFERROR(VLOOKUP(CONCATENATE(D101,"-",E101),Feuil2!C$2:G$101,5,FALSE),"")</f>
        <v/>
      </c>
      <c r="H101" s="39"/>
      <c r="I101" s="140" t="b">
        <f>IF(IFERROR(MATCH(A101,'Risk identification'!N$7:N$72,0)&gt;0,FALSE),TRUE,FALSE)</f>
        <v>0</v>
      </c>
      <c r="J101" s="138"/>
      <c r="K101" s="138"/>
      <c r="M101" s="144" t="str">
        <f>IFERROR(VLOOKUP(CONCATENATE(J101,"-",K101),Feuil2!C$2:G$101,5,FALSE),"")</f>
        <v/>
      </c>
      <c r="P101" s="45" t="str">
        <f t="shared" si="6"/>
        <v/>
      </c>
      <c r="Q101" s="45" t="str">
        <f>IF((D101&lt;&gt;"")*(E101&lt;&gt;"")=1,COUNTIF(P$12:P101,P101),"")</f>
        <v/>
      </c>
      <c r="R101" s="45" t="str">
        <f t="shared" si="7"/>
        <v/>
      </c>
    </row>
    <row r="102" spans="1:18" ht="19.2" customHeight="1" x14ac:dyDescent="0.25">
      <c r="A102" s="45">
        <v>91</v>
      </c>
      <c r="B102" s="9" t="str">
        <f>IFERROR(INDEX('Risk identification'!B$7:H$72,MATCH(A102,'Risk identification'!N$7:N$72,0),1),"")</f>
        <v/>
      </c>
      <c r="C102" s="29" t="str">
        <f>IFERROR(INDEX('Risk identification'!B$7:H$72,MATCH(A102,'Risk identification'!N$7:N$72,0),7),"")</f>
        <v/>
      </c>
      <c r="D102" s="138"/>
      <c r="E102" s="138"/>
      <c r="F102" s="139"/>
      <c r="G102" s="144" t="str">
        <f>IFERROR(VLOOKUP(CONCATENATE(D102,"-",E102),Feuil2!C$2:G$101,5,FALSE),"")</f>
        <v/>
      </c>
      <c r="H102" s="39"/>
      <c r="I102" s="140" t="b">
        <f>IF(IFERROR(MATCH(A102,'Risk identification'!N$7:N$72,0)&gt;0,FALSE),TRUE,FALSE)</f>
        <v>0</v>
      </c>
      <c r="J102" s="138"/>
      <c r="K102" s="138"/>
      <c r="M102" s="144" t="str">
        <f>IFERROR(VLOOKUP(CONCATENATE(J102,"-",K102),Feuil2!C$2:G$101,5,FALSE),"")</f>
        <v/>
      </c>
      <c r="P102" s="45" t="str">
        <f t="shared" si="6"/>
        <v/>
      </c>
      <c r="Q102" s="45" t="str">
        <f>IF((D102&lt;&gt;"")*(E102&lt;&gt;"")=1,COUNTIF(P$12:P102,P102),"")</f>
        <v/>
      </c>
      <c r="R102" s="45" t="str">
        <f t="shared" si="7"/>
        <v/>
      </c>
    </row>
    <row r="103" spans="1:18" ht="19.2" customHeight="1" x14ac:dyDescent="0.25">
      <c r="A103" s="45">
        <v>92</v>
      </c>
      <c r="B103" s="9" t="str">
        <f>IFERROR(INDEX('Risk identification'!B$7:H$72,MATCH(A103,'Risk identification'!N$7:N$72,0),1),"")</f>
        <v/>
      </c>
      <c r="C103" s="29" t="str">
        <f>IFERROR(INDEX('Risk identification'!B$7:H$72,MATCH(A103,'Risk identification'!N$7:N$72,0),7),"")</f>
        <v/>
      </c>
      <c r="D103" s="138"/>
      <c r="E103" s="138"/>
      <c r="F103" s="139"/>
      <c r="G103" s="144" t="str">
        <f>IFERROR(VLOOKUP(CONCATENATE(D103,"-",E103),Feuil2!C$2:G$101,5,FALSE),"")</f>
        <v/>
      </c>
      <c r="H103" s="39"/>
      <c r="I103" s="140" t="b">
        <f>IF(IFERROR(MATCH(A103,'Risk identification'!N$7:N$72,0)&gt;0,FALSE),TRUE,FALSE)</f>
        <v>0</v>
      </c>
      <c r="J103" s="138"/>
      <c r="K103" s="138"/>
      <c r="M103" s="144" t="str">
        <f>IFERROR(VLOOKUP(CONCATENATE(J103,"-",K103),Feuil2!C$2:G$101,5,FALSE),"")</f>
        <v/>
      </c>
      <c r="P103" s="45" t="str">
        <f t="shared" si="6"/>
        <v/>
      </c>
      <c r="Q103" s="45" t="str">
        <f>IF((D103&lt;&gt;"")*(E103&lt;&gt;"")=1,COUNTIF(P$12:P103,P103),"")</f>
        <v/>
      </c>
      <c r="R103" s="45" t="str">
        <f t="shared" si="7"/>
        <v/>
      </c>
    </row>
    <row r="104" spans="1:18" ht="19.2" customHeight="1" x14ac:dyDescent="0.25">
      <c r="A104" s="45">
        <v>93</v>
      </c>
      <c r="B104" s="9" t="str">
        <f>IFERROR(INDEX('Risk identification'!B$7:H$72,MATCH(A104,'Risk identification'!N$7:N$72,0),1),"")</f>
        <v/>
      </c>
      <c r="C104" s="29" t="str">
        <f>IFERROR(INDEX('Risk identification'!B$7:H$72,MATCH(A104,'Risk identification'!N$7:N$72,0),7),"")</f>
        <v/>
      </c>
      <c r="D104" s="138"/>
      <c r="E104" s="138"/>
      <c r="F104" s="139"/>
      <c r="G104" s="144" t="str">
        <f>IFERROR(VLOOKUP(CONCATENATE(D104,"-",E104),Feuil2!C$2:G$101,5,FALSE),"")</f>
        <v/>
      </c>
      <c r="H104" s="39"/>
      <c r="I104" s="140" t="b">
        <f>IF(IFERROR(MATCH(A104,'Risk identification'!N$7:N$72,0)&gt;0,FALSE),TRUE,FALSE)</f>
        <v>0</v>
      </c>
      <c r="J104" s="138"/>
      <c r="K104" s="138"/>
      <c r="M104" s="144" t="str">
        <f>IFERROR(VLOOKUP(CONCATENATE(J104,"-",K104),Feuil2!C$2:G$101,5,FALSE),"")</f>
        <v/>
      </c>
      <c r="P104" s="45" t="str">
        <f t="shared" si="6"/>
        <v/>
      </c>
      <c r="Q104" s="45" t="str">
        <f>IF((D104&lt;&gt;"")*(E104&lt;&gt;"")=1,COUNTIF(P$12:P104,P104),"")</f>
        <v/>
      </c>
      <c r="R104" s="45" t="str">
        <f t="shared" si="7"/>
        <v/>
      </c>
    </row>
    <row r="105" spans="1:18" ht="19.2" customHeight="1" x14ac:dyDescent="0.25">
      <c r="A105" s="45">
        <v>94</v>
      </c>
      <c r="B105" s="9" t="str">
        <f>IFERROR(INDEX('Risk identification'!B$7:H$72,MATCH(A105,'Risk identification'!N$7:N$72,0),1),"")</f>
        <v/>
      </c>
      <c r="C105" s="29" t="str">
        <f>IFERROR(INDEX('Risk identification'!B$7:H$72,MATCH(A105,'Risk identification'!N$7:N$72,0),7),"")</f>
        <v/>
      </c>
      <c r="D105" s="138"/>
      <c r="E105" s="138"/>
      <c r="F105" s="139"/>
      <c r="G105" s="144" t="str">
        <f>IFERROR(VLOOKUP(CONCATENATE(D105,"-",E105),Feuil2!C$2:G$101,5,FALSE),"")</f>
        <v/>
      </c>
      <c r="H105" s="39"/>
      <c r="I105" s="140" t="b">
        <f>IF(IFERROR(MATCH(A105,'Risk identification'!N$7:N$72,0)&gt;0,FALSE),TRUE,FALSE)</f>
        <v>0</v>
      </c>
      <c r="J105" s="138"/>
      <c r="K105" s="138"/>
      <c r="M105" s="144" t="str">
        <f>IFERROR(VLOOKUP(CONCATENATE(J105,"-",K105),Feuil2!C$2:G$101,5,FALSE),"")</f>
        <v/>
      </c>
      <c r="P105" s="45" t="str">
        <f t="shared" si="6"/>
        <v/>
      </c>
      <c r="Q105" s="45" t="str">
        <f>IF((D105&lt;&gt;"")*(E105&lt;&gt;"")=1,COUNTIF(P$12:P105,P105),"")</f>
        <v/>
      </c>
      <c r="R105" s="45" t="str">
        <f t="shared" si="7"/>
        <v/>
      </c>
    </row>
    <row r="106" spans="1:18" ht="19.2" customHeight="1" x14ac:dyDescent="0.25">
      <c r="A106" s="45">
        <v>95</v>
      </c>
      <c r="B106" s="9" t="str">
        <f>IFERROR(INDEX('Risk identification'!B$7:H$72,MATCH(A106,'Risk identification'!N$7:N$72,0),1),"")</f>
        <v/>
      </c>
      <c r="C106" s="29" t="str">
        <f>IFERROR(INDEX('Risk identification'!B$7:H$72,MATCH(A106,'Risk identification'!N$7:N$72,0),7),"")</f>
        <v/>
      </c>
      <c r="D106" s="138"/>
      <c r="E106" s="138"/>
      <c r="F106" s="139"/>
      <c r="G106" s="144" t="str">
        <f>IFERROR(VLOOKUP(CONCATENATE(D106,"-",E106),Feuil2!C$2:G$101,5,FALSE),"")</f>
        <v/>
      </c>
      <c r="H106" s="39"/>
      <c r="I106" s="140" t="b">
        <f>IF(IFERROR(MATCH(A106,'Risk identification'!N$7:N$72,0)&gt;0,FALSE),TRUE,FALSE)</f>
        <v>0</v>
      </c>
      <c r="J106" s="138"/>
      <c r="K106" s="138"/>
      <c r="M106" s="144" t="str">
        <f>IFERROR(VLOOKUP(CONCATENATE(J106,"-",K106),Feuil2!C$2:G$101,5,FALSE),"")</f>
        <v/>
      </c>
      <c r="P106" s="45" t="str">
        <f t="shared" si="6"/>
        <v/>
      </c>
      <c r="Q106" s="45" t="str">
        <f>IF((D106&lt;&gt;"")*(E106&lt;&gt;"")=1,COUNTIF(P$12:P106,P106),"")</f>
        <v/>
      </c>
      <c r="R106" s="45" t="str">
        <f t="shared" si="7"/>
        <v/>
      </c>
    </row>
    <row r="107" spans="1:18" ht="19.2" customHeight="1" x14ac:dyDescent="0.25">
      <c r="A107" s="45">
        <v>96</v>
      </c>
      <c r="B107" s="9" t="str">
        <f>IFERROR(INDEX('Risk identification'!B$7:H$72,MATCH(A107,'Risk identification'!N$7:N$72,0),1),"")</f>
        <v/>
      </c>
      <c r="C107" s="29" t="str">
        <f>IFERROR(INDEX('Risk identification'!B$7:H$72,MATCH(A107,'Risk identification'!N$7:N$72,0),7),"")</f>
        <v/>
      </c>
      <c r="D107" s="138"/>
      <c r="E107" s="138"/>
      <c r="F107" s="139"/>
      <c r="G107" s="144" t="str">
        <f>IFERROR(VLOOKUP(CONCATENATE(D107,"-",E107),Feuil2!C$2:G$101,5,FALSE),"")</f>
        <v/>
      </c>
      <c r="H107" s="39"/>
      <c r="I107" s="140" t="b">
        <f>IF(IFERROR(MATCH(A107,'Risk identification'!N$7:N$72,0)&gt;0,FALSE),TRUE,FALSE)</f>
        <v>0</v>
      </c>
      <c r="J107" s="138"/>
      <c r="K107" s="138"/>
      <c r="M107" s="144" t="str">
        <f>IFERROR(VLOOKUP(CONCATENATE(J107,"-",K107),Feuil2!C$2:G$101,5,FALSE),"")</f>
        <v/>
      </c>
      <c r="P107" s="45" t="str">
        <f t="shared" si="6"/>
        <v/>
      </c>
      <c r="Q107" s="45" t="str">
        <f>IF((D107&lt;&gt;"")*(E107&lt;&gt;"")=1,COUNTIF(P$12:P107,P107),"")</f>
        <v/>
      </c>
      <c r="R107" s="45" t="str">
        <f t="shared" si="7"/>
        <v/>
      </c>
    </row>
    <row r="108" spans="1:18" ht="19.2" customHeight="1" x14ac:dyDescent="0.25">
      <c r="A108" s="45">
        <v>97</v>
      </c>
      <c r="B108" s="9" t="str">
        <f>IFERROR(INDEX('Risk identification'!B$7:H$72,MATCH(A108,'Risk identification'!N$7:N$72,0),1),"")</f>
        <v/>
      </c>
      <c r="C108" s="29" t="str">
        <f>IFERROR(INDEX('Risk identification'!B$7:H$72,MATCH(A108,'Risk identification'!N$7:N$72,0),7),"")</f>
        <v/>
      </c>
      <c r="D108" s="138"/>
      <c r="E108" s="138"/>
      <c r="F108" s="139"/>
      <c r="G108" s="144" t="str">
        <f>IFERROR(VLOOKUP(CONCATENATE(D108,"-",E108),Feuil2!C$2:G$101,5,FALSE),"")</f>
        <v/>
      </c>
      <c r="H108" s="39"/>
      <c r="I108" s="140" t="b">
        <f>IF(IFERROR(MATCH(A108,'Risk identification'!N$7:N$72,0)&gt;0,FALSE),TRUE,FALSE)</f>
        <v>0</v>
      </c>
      <c r="J108" s="138"/>
      <c r="K108" s="138"/>
      <c r="M108" s="144" t="str">
        <f>IFERROR(VLOOKUP(CONCATENATE(J108,"-",K108),Feuil2!C$2:G$101,5,FALSE),"")</f>
        <v/>
      </c>
      <c r="P108" s="45" t="str">
        <f t="shared" si="6"/>
        <v/>
      </c>
      <c r="Q108" s="45" t="str">
        <f>IF((D108&lt;&gt;"")*(E108&lt;&gt;"")=1,COUNTIF(P$12:P108,P108),"")</f>
        <v/>
      </c>
      <c r="R108" s="45" t="str">
        <f t="shared" si="7"/>
        <v/>
      </c>
    </row>
    <row r="109" spans="1:18" ht="19.2" customHeight="1" x14ac:dyDescent="0.25">
      <c r="A109" s="45">
        <v>98</v>
      </c>
      <c r="B109" s="9" t="str">
        <f>IFERROR(INDEX('Risk identification'!B$7:H$72,MATCH(A109,'Risk identification'!N$7:N$72,0),1),"")</f>
        <v/>
      </c>
      <c r="C109" s="29" t="str">
        <f>IFERROR(INDEX('Risk identification'!B$7:H$72,MATCH(A109,'Risk identification'!N$7:N$72,0),7),"")</f>
        <v/>
      </c>
      <c r="D109" s="138"/>
      <c r="E109" s="138"/>
      <c r="F109" s="139"/>
      <c r="G109" s="144" t="str">
        <f>IFERROR(VLOOKUP(CONCATENATE(D109,"-",E109),Feuil2!C$2:G$101,5,FALSE),"")</f>
        <v/>
      </c>
      <c r="H109" s="39"/>
      <c r="I109" s="140" t="b">
        <f>IF(IFERROR(MATCH(A109,'Risk identification'!N$7:N$72,0)&gt;0,FALSE),TRUE,FALSE)</f>
        <v>0</v>
      </c>
      <c r="J109" s="138"/>
      <c r="K109" s="138"/>
      <c r="M109" s="144" t="str">
        <f>IFERROR(VLOOKUP(CONCATENATE(J109,"-",K109),Feuil2!C$2:G$101,5,FALSE),"")</f>
        <v/>
      </c>
      <c r="P109" s="45" t="str">
        <f t="shared" ref="P109:P139" si="8">IF((D109&lt;&gt;"")*(E109&lt;&gt;"")=1,CONCATENATE(D109,"-",E109),"")</f>
        <v/>
      </c>
      <c r="Q109" s="45" t="str">
        <f>IF((D109&lt;&gt;"")*(E109&lt;&gt;"")=1,COUNTIF(P$12:P109,P109),"")</f>
        <v/>
      </c>
      <c r="R109" s="45" t="str">
        <f t="shared" ref="R109:R139" si="9">IF((D109&lt;&gt;"")*(E109&lt;&gt;"")=1,CONCATENATE(P109,"-",Q109),"")</f>
        <v/>
      </c>
    </row>
    <row r="110" spans="1:18" ht="19.2" customHeight="1" x14ac:dyDescent="0.25">
      <c r="A110" s="45">
        <v>99</v>
      </c>
      <c r="B110" s="9" t="str">
        <f>IFERROR(INDEX('Risk identification'!B$7:H$72,MATCH(A110,'Risk identification'!N$7:N$72,0),1),"")</f>
        <v/>
      </c>
      <c r="C110" s="29" t="str">
        <f>IFERROR(INDEX('Risk identification'!B$7:H$72,MATCH(A110,'Risk identification'!N$7:N$72,0),7),"")</f>
        <v/>
      </c>
      <c r="D110" s="138"/>
      <c r="E110" s="138"/>
      <c r="F110" s="139"/>
      <c r="G110" s="144" t="str">
        <f>IFERROR(VLOOKUP(CONCATENATE(D110,"-",E110),Feuil2!C$2:G$101,5,FALSE),"")</f>
        <v/>
      </c>
      <c r="H110" s="39"/>
      <c r="I110" s="140" t="b">
        <f>IF(IFERROR(MATCH(A110,'Risk identification'!N$7:N$72,0)&gt;0,FALSE),TRUE,FALSE)</f>
        <v>0</v>
      </c>
      <c r="J110" s="138"/>
      <c r="K110" s="138"/>
      <c r="M110" s="144" t="str">
        <f>IFERROR(VLOOKUP(CONCATENATE(J110,"-",K110),Feuil2!C$2:G$101,5,FALSE),"")</f>
        <v/>
      </c>
      <c r="P110" s="45" t="str">
        <f t="shared" si="8"/>
        <v/>
      </c>
      <c r="Q110" s="45" t="str">
        <f>IF((D110&lt;&gt;"")*(E110&lt;&gt;"")=1,COUNTIF(P$12:P110,P110),"")</f>
        <v/>
      </c>
      <c r="R110" s="45" t="str">
        <f t="shared" si="9"/>
        <v/>
      </c>
    </row>
    <row r="111" spans="1:18" ht="19.2" customHeight="1" x14ac:dyDescent="0.25">
      <c r="A111" s="45">
        <v>100</v>
      </c>
      <c r="B111" s="9" t="str">
        <f>IFERROR(INDEX('Risk identification'!B$7:H$72,MATCH(A111,'Risk identification'!N$7:N$72,0),1),"")</f>
        <v/>
      </c>
      <c r="C111" s="29" t="str">
        <f>IFERROR(INDEX('Risk identification'!B$7:H$72,MATCH(A111,'Risk identification'!N$7:N$72,0),7),"")</f>
        <v/>
      </c>
      <c r="D111" s="138"/>
      <c r="E111" s="138"/>
      <c r="F111" s="139"/>
      <c r="G111" s="144" t="str">
        <f>IFERROR(VLOOKUP(CONCATENATE(D111,"-",E111),Feuil2!C$2:G$101,5,FALSE),"")</f>
        <v/>
      </c>
      <c r="H111" s="39"/>
      <c r="I111" s="140" t="b">
        <f>IF(IFERROR(MATCH(A111,'Risk identification'!N$7:N$72,0)&gt;0,FALSE),TRUE,FALSE)</f>
        <v>0</v>
      </c>
      <c r="J111" s="138"/>
      <c r="K111" s="138"/>
      <c r="M111" s="144" t="str">
        <f>IFERROR(VLOOKUP(CONCATENATE(J111,"-",K111),Feuil2!C$2:G$101,5,FALSE),"")</f>
        <v/>
      </c>
      <c r="P111" s="45" t="str">
        <f t="shared" si="8"/>
        <v/>
      </c>
      <c r="Q111" s="45" t="str">
        <f>IF((D111&lt;&gt;"")*(E111&lt;&gt;"")=1,COUNTIF(P$12:P111,P111),"")</f>
        <v/>
      </c>
      <c r="R111" s="45" t="str">
        <f t="shared" si="9"/>
        <v/>
      </c>
    </row>
    <row r="112" spans="1:18" ht="19.2" customHeight="1" x14ac:dyDescent="0.25">
      <c r="A112" s="45">
        <v>101</v>
      </c>
      <c r="B112" s="9" t="str">
        <f>IFERROR(INDEX('Risk identification'!B$7:H$72,MATCH(A112,'Risk identification'!N$7:N$72,0),1),"")</f>
        <v/>
      </c>
      <c r="C112" s="29" t="str">
        <f>IFERROR(INDEX('Risk identification'!B$7:H$72,MATCH(A112,'Risk identification'!N$7:N$72,0),7),"")</f>
        <v/>
      </c>
      <c r="D112" s="138"/>
      <c r="E112" s="138"/>
      <c r="F112" s="139"/>
      <c r="G112" s="144" t="str">
        <f>IFERROR(VLOOKUP(CONCATENATE(D112,"-",E112),Feuil2!C$2:G$101,5,FALSE),"")</f>
        <v/>
      </c>
      <c r="H112" s="39"/>
      <c r="I112" s="140" t="b">
        <f>IF(IFERROR(MATCH(A112,'Risk identification'!N$7:N$72,0)&gt;0,FALSE),TRUE,FALSE)</f>
        <v>0</v>
      </c>
      <c r="J112" s="138"/>
      <c r="K112" s="138"/>
      <c r="M112" s="144" t="str">
        <f>IFERROR(VLOOKUP(CONCATENATE(J112,"-",K112),Feuil2!C$2:G$101,5,FALSE),"")</f>
        <v/>
      </c>
      <c r="P112" s="45" t="str">
        <f t="shared" si="8"/>
        <v/>
      </c>
      <c r="Q112" s="45" t="str">
        <f>IF((D112&lt;&gt;"")*(E112&lt;&gt;"")=1,COUNTIF(P$12:P112,P112),"")</f>
        <v/>
      </c>
      <c r="R112" s="45" t="str">
        <f t="shared" si="9"/>
        <v/>
      </c>
    </row>
    <row r="113" spans="1:18" ht="19.2" customHeight="1" x14ac:dyDescent="0.25">
      <c r="A113" s="45">
        <v>102</v>
      </c>
      <c r="B113" s="9" t="str">
        <f>IFERROR(INDEX('Risk identification'!B$7:H$72,MATCH(A113,'Risk identification'!N$7:N$72,0),1),"")</f>
        <v/>
      </c>
      <c r="C113" s="29" t="str">
        <f>IFERROR(INDEX('Risk identification'!B$7:H$72,MATCH(A113,'Risk identification'!N$7:N$72,0),7),"")</f>
        <v/>
      </c>
      <c r="D113" s="138"/>
      <c r="E113" s="138"/>
      <c r="F113" s="139"/>
      <c r="G113" s="144" t="str">
        <f>IFERROR(VLOOKUP(CONCATENATE(D113,"-",E113),Feuil2!C$2:G$101,5,FALSE),"")</f>
        <v/>
      </c>
      <c r="H113" s="39"/>
      <c r="I113" s="140" t="b">
        <f>IF(IFERROR(MATCH(A113,'Risk identification'!N$7:N$72,0)&gt;0,FALSE),TRUE,FALSE)</f>
        <v>0</v>
      </c>
      <c r="J113" s="138"/>
      <c r="K113" s="138"/>
      <c r="M113" s="144" t="str">
        <f>IFERROR(VLOOKUP(CONCATENATE(J113,"-",K113),Feuil2!C$2:G$101,5,FALSE),"")</f>
        <v/>
      </c>
      <c r="P113" s="45" t="str">
        <f t="shared" si="8"/>
        <v/>
      </c>
      <c r="Q113" s="45" t="str">
        <f>IF((D113&lt;&gt;"")*(E113&lt;&gt;"")=1,COUNTIF(P$12:P113,P113),"")</f>
        <v/>
      </c>
      <c r="R113" s="45" t="str">
        <f t="shared" si="9"/>
        <v/>
      </c>
    </row>
    <row r="114" spans="1:18" ht="19.2" customHeight="1" x14ac:dyDescent="0.25">
      <c r="A114" s="45">
        <v>103</v>
      </c>
      <c r="B114" s="9" t="str">
        <f>IFERROR(INDEX('Risk identification'!B$7:H$72,MATCH(A114,'Risk identification'!N$7:N$72,0),1),"")</f>
        <v/>
      </c>
      <c r="C114" s="29" t="str">
        <f>IFERROR(INDEX('Risk identification'!B$7:H$72,MATCH(A114,'Risk identification'!N$7:N$72,0),7),"")</f>
        <v/>
      </c>
      <c r="D114" s="138"/>
      <c r="E114" s="138"/>
      <c r="F114" s="139"/>
      <c r="G114" s="144" t="str">
        <f>IFERROR(VLOOKUP(CONCATENATE(D114,"-",E114),Feuil2!C$2:G$101,5,FALSE),"")</f>
        <v/>
      </c>
      <c r="H114" s="39"/>
      <c r="I114" s="140" t="b">
        <f>IF(IFERROR(MATCH(A114,'Risk identification'!N$7:N$72,0)&gt;0,FALSE),TRUE,FALSE)</f>
        <v>0</v>
      </c>
      <c r="J114" s="138"/>
      <c r="K114" s="138"/>
      <c r="M114" s="144" t="str">
        <f>IFERROR(VLOOKUP(CONCATENATE(J114,"-",K114),Feuil2!C$2:G$101,5,FALSE),"")</f>
        <v/>
      </c>
      <c r="P114" s="45" t="str">
        <f t="shared" si="8"/>
        <v/>
      </c>
      <c r="Q114" s="45" t="str">
        <f>IF((D114&lt;&gt;"")*(E114&lt;&gt;"")=1,COUNTIF(P$12:P114,P114),"")</f>
        <v/>
      </c>
      <c r="R114" s="45" t="str">
        <f t="shared" si="9"/>
        <v/>
      </c>
    </row>
    <row r="115" spans="1:18" ht="19.2" customHeight="1" x14ac:dyDescent="0.25">
      <c r="A115" s="45">
        <v>104</v>
      </c>
      <c r="B115" s="9" t="str">
        <f>IFERROR(INDEX('Risk identification'!B$7:H$72,MATCH(A115,'Risk identification'!N$7:N$72,0),1),"")</f>
        <v/>
      </c>
      <c r="C115" s="29" t="str">
        <f>IFERROR(INDEX('Risk identification'!B$7:H$72,MATCH(A115,'Risk identification'!N$7:N$72,0),7),"")</f>
        <v/>
      </c>
      <c r="D115" s="138"/>
      <c r="E115" s="138"/>
      <c r="F115" s="139"/>
      <c r="G115" s="144" t="str">
        <f>IFERROR(VLOOKUP(CONCATENATE(D115,"-",E115),Feuil2!C$2:G$101,5,FALSE),"")</f>
        <v/>
      </c>
      <c r="H115" s="39"/>
      <c r="I115" s="140" t="b">
        <f>IF(IFERROR(MATCH(A115,'Risk identification'!N$7:N$72,0)&gt;0,FALSE),TRUE,FALSE)</f>
        <v>0</v>
      </c>
      <c r="J115" s="138"/>
      <c r="K115" s="138"/>
      <c r="M115" s="144" t="str">
        <f>IFERROR(VLOOKUP(CONCATENATE(J115,"-",K115),Feuil2!C$2:G$101,5,FALSE),"")</f>
        <v/>
      </c>
      <c r="P115" s="45" t="str">
        <f t="shared" si="8"/>
        <v/>
      </c>
      <c r="Q115" s="45" t="str">
        <f>IF((D115&lt;&gt;"")*(E115&lt;&gt;"")=1,COUNTIF(P$12:P115,P115),"")</f>
        <v/>
      </c>
      <c r="R115" s="45" t="str">
        <f t="shared" si="9"/>
        <v/>
      </c>
    </row>
    <row r="116" spans="1:18" ht="19.2" customHeight="1" x14ac:dyDescent="0.25">
      <c r="A116" s="45">
        <v>105</v>
      </c>
      <c r="B116" s="9" t="str">
        <f>IFERROR(INDEX('Risk identification'!B$7:H$72,MATCH(A116,'Risk identification'!N$7:N$72,0),1),"")</f>
        <v/>
      </c>
      <c r="C116" s="29" t="str">
        <f>IFERROR(INDEX('Risk identification'!B$7:H$72,MATCH(A116,'Risk identification'!N$7:N$72,0),7),"")</f>
        <v/>
      </c>
      <c r="D116" s="138"/>
      <c r="E116" s="138"/>
      <c r="F116" s="139"/>
      <c r="G116" s="144" t="str">
        <f>IFERROR(VLOOKUP(CONCATENATE(D116,"-",E116),Feuil2!C$2:G$101,5,FALSE),"")</f>
        <v/>
      </c>
      <c r="H116" s="39"/>
      <c r="I116" s="140" t="b">
        <f>IF(IFERROR(MATCH(A116,'Risk identification'!N$7:N$72,0)&gt;0,FALSE),TRUE,FALSE)</f>
        <v>0</v>
      </c>
      <c r="J116" s="138"/>
      <c r="K116" s="138"/>
      <c r="M116" s="144" t="str">
        <f>IFERROR(VLOOKUP(CONCATENATE(J116,"-",K116),Feuil2!C$2:G$101,5,FALSE),"")</f>
        <v/>
      </c>
      <c r="P116" s="45" t="str">
        <f t="shared" si="8"/>
        <v/>
      </c>
      <c r="Q116" s="45" t="str">
        <f>IF((D116&lt;&gt;"")*(E116&lt;&gt;"")=1,COUNTIF(P$12:P116,P116),"")</f>
        <v/>
      </c>
      <c r="R116" s="45" t="str">
        <f t="shared" si="9"/>
        <v/>
      </c>
    </row>
    <row r="117" spans="1:18" ht="19.2" customHeight="1" x14ac:dyDescent="0.25">
      <c r="A117" s="45">
        <v>106</v>
      </c>
      <c r="B117" s="9" t="str">
        <f>IFERROR(INDEX('Risk identification'!B$7:H$72,MATCH(A117,'Risk identification'!N$7:N$72,0),1),"")</f>
        <v/>
      </c>
      <c r="C117" s="29" t="str">
        <f>IFERROR(INDEX('Risk identification'!B$7:H$72,MATCH(A117,'Risk identification'!N$7:N$72,0),7),"")</f>
        <v/>
      </c>
      <c r="D117" s="138"/>
      <c r="E117" s="138"/>
      <c r="F117" s="139"/>
      <c r="G117" s="144" t="str">
        <f>IFERROR(VLOOKUP(CONCATENATE(D117,"-",E117),Feuil2!C$2:G$101,5,FALSE),"")</f>
        <v/>
      </c>
      <c r="H117" s="39"/>
      <c r="I117" s="140" t="b">
        <f>IF(IFERROR(MATCH(A117,'Risk identification'!N$7:N$72,0)&gt;0,FALSE),TRUE,FALSE)</f>
        <v>0</v>
      </c>
      <c r="J117" s="138"/>
      <c r="K117" s="138"/>
      <c r="M117" s="144" t="str">
        <f>IFERROR(VLOOKUP(CONCATENATE(J117,"-",K117),Feuil2!C$2:G$101,5,FALSE),"")</f>
        <v/>
      </c>
      <c r="P117" s="45" t="str">
        <f t="shared" si="8"/>
        <v/>
      </c>
      <c r="Q117" s="45" t="str">
        <f>IF((D117&lt;&gt;"")*(E117&lt;&gt;"")=1,COUNTIF(P$12:P117,P117),"")</f>
        <v/>
      </c>
      <c r="R117" s="45" t="str">
        <f t="shared" si="9"/>
        <v/>
      </c>
    </row>
    <row r="118" spans="1:18" ht="19.2" customHeight="1" x14ac:dyDescent="0.25">
      <c r="A118" s="45">
        <v>107</v>
      </c>
      <c r="B118" s="9" t="str">
        <f>IFERROR(INDEX('Risk identification'!B$7:H$72,MATCH(A118,'Risk identification'!N$7:N$72,0),1),"")</f>
        <v/>
      </c>
      <c r="C118" s="29" t="str">
        <f>IFERROR(INDEX('Risk identification'!B$7:H$72,MATCH(A118,'Risk identification'!N$7:N$72,0),7),"")</f>
        <v/>
      </c>
      <c r="D118" s="138"/>
      <c r="E118" s="138"/>
      <c r="F118" s="139"/>
      <c r="G118" s="144" t="str">
        <f>IFERROR(VLOOKUP(CONCATENATE(D118,"-",E118),Feuil2!C$2:G$101,5,FALSE),"")</f>
        <v/>
      </c>
      <c r="H118" s="39"/>
      <c r="I118" s="140" t="b">
        <f>IF(IFERROR(MATCH(A118,'Risk identification'!N$7:N$72,0)&gt;0,FALSE),TRUE,FALSE)</f>
        <v>0</v>
      </c>
      <c r="J118" s="138"/>
      <c r="K118" s="138"/>
      <c r="M118" s="144" t="str">
        <f>IFERROR(VLOOKUP(CONCATENATE(J118,"-",K118),Feuil2!C$2:G$101,5,FALSE),"")</f>
        <v/>
      </c>
      <c r="P118" s="45" t="str">
        <f t="shared" si="8"/>
        <v/>
      </c>
      <c r="Q118" s="45" t="str">
        <f>IF((D118&lt;&gt;"")*(E118&lt;&gt;"")=1,COUNTIF(P$12:P118,P118),"")</f>
        <v/>
      </c>
      <c r="R118" s="45" t="str">
        <f t="shared" si="9"/>
        <v/>
      </c>
    </row>
    <row r="119" spans="1:18" x14ac:dyDescent="0.25">
      <c r="A119" s="45">
        <v>159</v>
      </c>
      <c r="B119" s="9" t="str">
        <f>IFERROR(INDEX('Risk identification'!B$7:H$72,MATCH(A119,'Risk identification'!N$7:N$72,0),1),"")</f>
        <v/>
      </c>
      <c r="C119" s="29" t="str">
        <f>IFERROR(INDEX('Risk identification'!B$7:H$72,MATCH(A119,'Risk identification'!N$7:N$72,0),7),"")</f>
        <v/>
      </c>
      <c r="G119" s="144" t="str">
        <f>IFERROR(VLOOKUP(CONCATENATE(D119,"-",E119),Feuil2!C$2:G$101,5,FALSE),"")</f>
        <v/>
      </c>
      <c r="H119" s="9"/>
      <c r="I119" s="70" t="b">
        <f>IF(IFERROR(MATCH(A119,'Risk identification'!N$7:N$72,0)&gt;0,FALSE),TRUE,FALSE)</f>
        <v>0</v>
      </c>
      <c r="M119" s="144" t="str">
        <f>IFERROR(VLOOKUP(CONCATENATE(J119,"-",K119),Feuil2!C$2:G$101,5,FALSE),"")</f>
        <v/>
      </c>
      <c r="P119" s="45" t="str">
        <f t="shared" si="8"/>
        <v/>
      </c>
      <c r="Q119" s="45" t="str">
        <f>IF((D119&lt;&gt;"")*(E119&lt;&gt;"")=1,COUNTIF(P$12:P119,P119),"")</f>
        <v/>
      </c>
      <c r="R119" s="45" t="str">
        <f t="shared" si="9"/>
        <v/>
      </c>
    </row>
    <row r="120" spans="1:18" x14ac:dyDescent="0.25">
      <c r="A120" s="45">
        <v>160</v>
      </c>
      <c r="B120" s="9" t="str">
        <f>IFERROR(INDEX('Risk identification'!B$7:H$72,MATCH(A120,'Risk identification'!N$7:N$72,0),1),"")</f>
        <v/>
      </c>
      <c r="C120" s="29" t="str">
        <f>IFERROR(INDEX('Risk identification'!B$7:H$72,MATCH(A120,'Risk identification'!N$7:N$72,0),7),"")</f>
        <v/>
      </c>
      <c r="G120" s="144" t="str">
        <f>IFERROR(VLOOKUP(CONCATENATE(D120,"-",E120),Feuil2!C$2:G$101,5,FALSE),"")</f>
        <v/>
      </c>
      <c r="H120" s="9"/>
      <c r="I120" s="70" t="b">
        <f>IF(IFERROR(MATCH(A120,'Risk identification'!N$7:N$72,0)&gt;0,FALSE),TRUE,FALSE)</f>
        <v>0</v>
      </c>
      <c r="M120" s="144" t="str">
        <f>IFERROR(VLOOKUP(CONCATENATE(J120,"-",K120),Feuil2!C$2:G$101,5,FALSE),"")</f>
        <v/>
      </c>
      <c r="P120" s="45" t="str">
        <f t="shared" si="8"/>
        <v/>
      </c>
      <c r="Q120" s="45" t="str">
        <f>IF((D120&lt;&gt;"")*(E120&lt;&gt;"")=1,COUNTIF(P$12:P120,P120),"")</f>
        <v/>
      </c>
      <c r="R120" s="45" t="str">
        <f t="shared" si="9"/>
        <v/>
      </c>
    </row>
    <row r="121" spans="1:18" x14ac:dyDescent="0.25">
      <c r="A121" s="45">
        <v>161</v>
      </c>
      <c r="B121" s="9" t="str">
        <f>IFERROR(INDEX('Risk identification'!B$7:H$72,MATCH(A121,'Risk identification'!N$7:N$72,0),1),"")</f>
        <v/>
      </c>
      <c r="C121" s="29" t="str">
        <f>IFERROR(INDEX('Risk identification'!B$7:H$72,MATCH(A121,'Risk identification'!N$7:N$72,0),7),"")</f>
        <v/>
      </c>
      <c r="G121" s="144" t="str">
        <f>IFERROR(VLOOKUP(CONCATENATE(D121,"-",E121),Feuil2!C$2:G$101,5,FALSE),"")</f>
        <v/>
      </c>
      <c r="H121" s="9"/>
      <c r="I121" s="70" t="b">
        <f>IF(IFERROR(MATCH(A121,'Risk identification'!N$7:N$72,0)&gt;0,FALSE),TRUE,FALSE)</f>
        <v>0</v>
      </c>
      <c r="M121" s="144" t="str">
        <f>IFERROR(VLOOKUP(CONCATENATE(J121,"-",K121),Feuil2!C$2:G$101,5,FALSE),"")</f>
        <v/>
      </c>
      <c r="P121" s="45" t="str">
        <f t="shared" si="8"/>
        <v/>
      </c>
      <c r="Q121" s="45" t="str">
        <f>IF((D121&lt;&gt;"")*(E121&lt;&gt;"")=1,COUNTIF(P$12:P121,P121),"")</f>
        <v/>
      </c>
      <c r="R121" s="45" t="str">
        <f t="shared" si="9"/>
        <v/>
      </c>
    </row>
    <row r="122" spans="1:18" x14ac:dyDescent="0.25">
      <c r="A122" s="45">
        <v>162</v>
      </c>
      <c r="B122" s="9" t="str">
        <f>IFERROR(INDEX('Risk identification'!B$7:H$72,MATCH(A122,'Risk identification'!N$7:N$72,0),1),"")</f>
        <v/>
      </c>
      <c r="C122" s="29" t="str">
        <f>IFERROR(INDEX('Risk identification'!B$7:H$72,MATCH(A122,'Risk identification'!N$7:N$72,0),7),"")</f>
        <v/>
      </c>
      <c r="G122" s="144" t="str">
        <f>IFERROR(VLOOKUP(CONCATENATE(D122,"-",E122),Feuil2!C$2:G$101,5,FALSE),"")</f>
        <v/>
      </c>
      <c r="H122" s="9"/>
      <c r="I122" s="70" t="b">
        <f>IF(IFERROR(MATCH(A122,'Risk identification'!N$7:N$72,0)&gt;0,FALSE),TRUE,FALSE)</f>
        <v>0</v>
      </c>
      <c r="M122" s="144" t="str">
        <f>IFERROR(VLOOKUP(CONCATENATE(J122,"-",K122),Feuil2!C$2:G$101,5,FALSE),"")</f>
        <v/>
      </c>
      <c r="P122" s="45" t="str">
        <f t="shared" si="8"/>
        <v/>
      </c>
      <c r="Q122" s="45" t="str">
        <f>IF((D122&lt;&gt;"")*(E122&lt;&gt;"")=1,COUNTIF(P$12:P122,P122),"")</f>
        <v/>
      </c>
      <c r="R122" s="45" t="str">
        <f t="shared" si="9"/>
        <v/>
      </c>
    </row>
    <row r="123" spans="1:18" x14ac:dyDescent="0.25">
      <c r="A123" s="45">
        <v>163</v>
      </c>
      <c r="B123" s="9" t="str">
        <f>IFERROR(INDEX('Risk identification'!B$7:H$72,MATCH(A123,'Risk identification'!N$7:N$72,0),1),"")</f>
        <v/>
      </c>
      <c r="C123" s="29" t="str">
        <f>IFERROR(INDEX('Risk identification'!B$7:H$72,MATCH(A123,'Risk identification'!N$7:N$72,0),7),"")</f>
        <v/>
      </c>
      <c r="G123" s="144" t="str">
        <f>IFERROR(VLOOKUP(CONCATENATE(D123,"-",E123),Feuil2!C$2:G$101,5,FALSE),"")</f>
        <v/>
      </c>
      <c r="H123" s="9"/>
      <c r="I123" s="70" t="b">
        <f>IF(IFERROR(MATCH(A123,'Risk identification'!N$7:N$72,0)&gt;0,FALSE),TRUE,FALSE)</f>
        <v>0</v>
      </c>
      <c r="M123" s="144" t="str">
        <f>IFERROR(VLOOKUP(CONCATENATE(J123,"-",K123),Feuil2!C$2:G$101,5,FALSE),"")</f>
        <v/>
      </c>
      <c r="P123" s="45" t="str">
        <f t="shared" si="8"/>
        <v/>
      </c>
      <c r="Q123" s="45" t="str">
        <f>IF((D123&lt;&gt;"")*(E123&lt;&gt;"")=1,COUNTIF(P$12:P123,P123),"")</f>
        <v/>
      </c>
      <c r="R123" s="45" t="str">
        <f t="shared" si="9"/>
        <v/>
      </c>
    </row>
    <row r="124" spans="1:18" x14ac:dyDescent="0.25">
      <c r="A124" s="45">
        <v>164</v>
      </c>
      <c r="B124" s="9" t="str">
        <f>IFERROR(INDEX('Risk identification'!B$7:H$72,MATCH(A124,'Risk identification'!N$7:N$72,0),1),"")</f>
        <v/>
      </c>
      <c r="C124" s="29" t="str">
        <f>IFERROR(INDEX('Risk identification'!B$7:H$72,MATCH(A124,'Risk identification'!N$7:N$72,0),7),"")</f>
        <v/>
      </c>
      <c r="G124" s="144" t="str">
        <f>IFERROR(VLOOKUP(CONCATENATE(D124,"-",E124),Feuil2!C$2:G$101,5,FALSE),"")</f>
        <v/>
      </c>
      <c r="H124" s="9"/>
      <c r="I124" s="70" t="b">
        <f>IF(IFERROR(MATCH(A124,'Risk identification'!N$7:N$72,0)&gt;0,FALSE),TRUE,FALSE)</f>
        <v>0</v>
      </c>
      <c r="M124" s="144" t="str">
        <f>IFERROR(VLOOKUP(CONCATENATE(J124,"-",K124),Feuil2!C$2:G$101,5,FALSE),"")</f>
        <v/>
      </c>
      <c r="P124" s="45" t="str">
        <f t="shared" si="8"/>
        <v/>
      </c>
      <c r="Q124" s="45" t="str">
        <f>IF((D124&lt;&gt;"")*(E124&lt;&gt;"")=1,COUNTIF(P$12:P124,P124),"")</f>
        <v/>
      </c>
      <c r="R124" s="45" t="str">
        <f t="shared" si="9"/>
        <v/>
      </c>
    </row>
    <row r="125" spans="1:18" x14ac:dyDescent="0.25">
      <c r="A125" s="45">
        <v>165</v>
      </c>
      <c r="B125" s="9" t="str">
        <f>IFERROR(INDEX('Risk identification'!B$7:H$72,MATCH(A125,'Risk identification'!N$7:N$72,0),1),"")</f>
        <v/>
      </c>
      <c r="C125" s="29" t="str">
        <f>IFERROR(INDEX('Risk identification'!B$7:H$72,MATCH(A125,'Risk identification'!N$7:N$72,0),7),"")</f>
        <v/>
      </c>
      <c r="G125" s="144" t="str">
        <f>IFERROR(VLOOKUP(CONCATENATE(D125,"-",E125),Feuil2!C$2:G$101,5,FALSE),"")</f>
        <v/>
      </c>
      <c r="H125" s="9"/>
      <c r="I125" s="70" t="b">
        <f>IF(IFERROR(MATCH(A125,'Risk identification'!N$7:N$72,0)&gt;0,FALSE),TRUE,FALSE)</f>
        <v>0</v>
      </c>
      <c r="M125" s="144" t="str">
        <f>IFERROR(VLOOKUP(CONCATENATE(J125,"-",K125),Feuil2!C$2:G$101,5,FALSE),"")</f>
        <v/>
      </c>
      <c r="P125" s="45" t="str">
        <f t="shared" si="8"/>
        <v/>
      </c>
      <c r="Q125" s="45" t="str">
        <f>IF((D125&lt;&gt;"")*(E125&lt;&gt;"")=1,COUNTIF(P$12:P125,P125),"")</f>
        <v/>
      </c>
      <c r="R125" s="45" t="str">
        <f t="shared" si="9"/>
        <v/>
      </c>
    </row>
    <row r="126" spans="1:18" x14ac:dyDescent="0.25">
      <c r="A126" s="45">
        <v>166</v>
      </c>
      <c r="B126" s="9" t="str">
        <f>IFERROR(INDEX('Risk identification'!B$7:H$72,MATCH(A126,'Risk identification'!N$7:N$72,0),1),"")</f>
        <v/>
      </c>
      <c r="C126" s="29" t="str">
        <f>IFERROR(INDEX('Risk identification'!B$7:H$72,MATCH(A126,'Risk identification'!N$7:N$72,0),7),"")</f>
        <v/>
      </c>
      <c r="G126" s="144" t="str">
        <f>IFERROR(VLOOKUP(CONCATENATE(D126,"-",E126),Feuil2!C$2:G$101,5,FALSE),"")</f>
        <v/>
      </c>
      <c r="H126" s="9"/>
      <c r="I126" s="70" t="b">
        <f>IF(IFERROR(MATCH(A126,'Risk identification'!N$7:N$72,0)&gt;0,FALSE),TRUE,FALSE)</f>
        <v>0</v>
      </c>
      <c r="M126" s="144" t="str">
        <f>IFERROR(VLOOKUP(CONCATENATE(J126,"-",K126),Feuil2!C$2:G$101,5,FALSE),"")</f>
        <v/>
      </c>
      <c r="P126" s="45" t="str">
        <f t="shared" si="8"/>
        <v/>
      </c>
      <c r="Q126" s="45" t="str">
        <f>IF((D126&lt;&gt;"")*(E126&lt;&gt;"")=1,COUNTIF(P$12:P126,P126),"")</f>
        <v/>
      </c>
      <c r="R126" s="45" t="str">
        <f t="shared" si="9"/>
        <v/>
      </c>
    </row>
    <row r="127" spans="1:18" x14ac:dyDescent="0.25">
      <c r="A127" s="45">
        <v>167</v>
      </c>
      <c r="B127" s="9" t="str">
        <f>IFERROR(INDEX('Risk identification'!B$7:H$72,MATCH(A127,'Risk identification'!N$7:N$72,0),1),"")</f>
        <v/>
      </c>
      <c r="C127" s="29" t="str">
        <f>IFERROR(INDEX('Risk identification'!B$7:H$72,MATCH(A127,'Risk identification'!N$7:N$72,0),7),"")</f>
        <v/>
      </c>
      <c r="G127" s="144" t="str">
        <f>IFERROR(VLOOKUP(CONCATENATE(D127,"-",E127),Feuil2!C$2:G$101,5,FALSE),"")</f>
        <v/>
      </c>
      <c r="H127" s="9"/>
      <c r="I127" s="70" t="b">
        <f>IF(IFERROR(MATCH(A127,'Risk identification'!N$7:N$72,0)&gt;0,FALSE),TRUE,FALSE)</f>
        <v>0</v>
      </c>
      <c r="M127" s="144" t="str">
        <f>IFERROR(VLOOKUP(CONCATENATE(J127,"-",K127),Feuil2!C$2:G$101,5,FALSE),"")</f>
        <v/>
      </c>
      <c r="P127" s="45" t="str">
        <f t="shared" si="8"/>
        <v/>
      </c>
      <c r="Q127" s="45" t="str">
        <f>IF((D127&lt;&gt;"")*(E127&lt;&gt;"")=1,COUNTIF(P$12:P127,P127),"")</f>
        <v/>
      </c>
      <c r="R127" s="45" t="str">
        <f t="shared" si="9"/>
        <v/>
      </c>
    </row>
    <row r="128" spans="1:18" x14ac:dyDescent="0.25">
      <c r="A128" s="45">
        <v>168</v>
      </c>
      <c r="B128" s="9" t="str">
        <f>IFERROR(INDEX('Risk identification'!B$7:H$72,MATCH(A128,'Risk identification'!N$7:N$72,0),1),"")</f>
        <v/>
      </c>
      <c r="C128" s="29" t="str">
        <f>IFERROR(INDEX('Risk identification'!B$7:H$72,MATCH(A128,'Risk identification'!N$7:N$72,0),7),"")</f>
        <v/>
      </c>
      <c r="G128" s="144" t="str">
        <f>IFERROR(VLOOKUP(CONCATENATE(D128,"-",E128),Feuil2!C$2:G$101,5,FALSE),"")</f>
        <v/>
      </c>
      <c r="H128" s="9"/>
      <c r="I128" s="70" t="b">
        <f>IF(IFERROR(MATCH(A128,'Risk identification'!N$7:N$72,0)&gt;0,FALSE),TRUE,FALSE)</f>
        <v>0</v>
      </c>
      <c r="M128" s="144" t="str">
        <f>IFERROR(VLOOKUP(CONCATENATE(J128,"-",K128),Feuil2!C$2:G$101,5,FALSE),"")</f>
        <v/>
      </c>
      <c r="P128" s="45" t="str">
        <f t="shared" si="8"/>
        <v/>
      </c>
      <c r="Q128" s="45" t="str">
        <f>IF((D128&lt;&gt;"")*(E128&lt;&gt;"")=1,COUNTIF(P$12:P128,P128),"")</f>
        <v/>
      </c>
      <c r="R128" s="45" t="str">
        <f t="shared" si="9"/>
        <v/>
      </c>
    </row>
    <row r="129" spans="1:18" x14ac:dyDescent="0.25">
      <c r="A129" s="45">
        <v>169</v>
      </c>
      <c r="B129" s="9" t="str">
        <f>IFERROR(INDEX('Risk identification'!B$7:H$72,MATCH(A129,'Risk identification'!N$7:N$72,0),1),"")</f>
        <v/>
      </c>
      <c r="C129" s="29" t="str">
        <f>IFERROR(INDEX('Risk identification'!B$7:H$72,MATCH(A129,'Risk identification'!N$7:N$72,0),7),"")</f>
        <v/>
      </c>
      <c r="G129" s="144" t="str">
        <f>IFERROR(VLOOKUP(CONCATENATE(D129,"-",E129),Feuil2!C$2:G$101,5,FALSE),"")</f>
        <v/>
      </c>
      <c r="H129" s="9"/>
      <c r="I129" s="70" t="b">
        <f>IF(IFERROR(MATCH(A129,'Risk identification'!N$7:N$72,0)&gt;0,FALSE),TRUE,FALSE)</f>
        <v>0</v>
      </c>
      <c r="M129" s="144" t="str">
        <f>IFERROR(VLOOKUP(CONCATENATE(J129,"-",K129),Feuil2!C$2:G$101,5,FALSE),"")</f>
        <v/>
      </c>
      <c r="P129" s="45" t="str">
        <f t="shared" si="8"/>
        <v/>
      </c>
      <c r="Q129" s="45" t="str">
        <f>IF((D129&lt;&gt;"")*(E129&lt;&gt;"")=1,COUNTIF(P$12:P129,P129),"")</f>
        <v/>
      </c>
      <c r="R129" s="45" t="str">
        <f t="shared" si="9"/>
        <v/>
      </c>
    </row>
    <row r="130" spans="1:18" x14ac:dyDescent="0.25">
      <c r="A130" s="45">
        <v>170</v>
      </c>
      <c r="B130" s="9" t="str">
        <f>IFERROR(INDEX('Risk identification'!B$7:H$72,MATCH(A130,'Risk identification'!N$7:N$72,0),1),"")</f>
        <v/>
      </c>
      <c r="C130" s="29" t="str">
        <f>IFERROR(INDEX('Risk identification'!B$7:H$72,MATCH(A130,'Risk identification'!N$7:N$72,0),7),"")</f>
        <v/>
      </c>
      <c r="G130" s="144" t="str">
        <f>IFERROR(VLOOKUP(CONCATENATE(D130,"-",E130),Feuil2!C$2:G$101,5,FALSE),"")</f>
        <v/>
      </c>
      <c r="H130" s="9"/>
      <c r="I130" s="70" t="b">
        <f>IF(IFERROR(MATCH(A130,'Risk identification'!N$7:N$72,0)&gt;0,FALSE),TRUE,FALSE)</f>
        <v>0</v>
      </c>
      <c r="M130" s="144" t="str">
        <f>IFERROR(VLOOKUP(CONCATENATE(J130,"-",K130),Feuil2!C$2:G$101,5,FALSE),"")</f>
        <v/>
      </c>
      <c r="P130" s="45" t="str">
        <f t="shared" si="8"/>
        <v/>
      </c>
      <c r="Q130" s="45" t="str">
        <f>IF((D130&lt;&gt;"")*(E130&lt;&gt;"")=1,COUNTIF(P$12:P130,P130),"")</f>
        <v/>
      </c>
      <c r="R130" s="45" t="str">
        <f t="shared" si="9"/>
        <v/>
      </c>
    </row>
    <row r="131" spans="1:18" x14ac:dyDescent="0.25">
      <c r="A131" s="45">
        <v>171</v>
      </c>
      <c r="B131" s="9" t="str">
        <f>IFERROR(INDEX('Risk identification'!B$7:H$72,MATCH(A131,'Risk identification'!N$7:N$72,0),1),"")</f>
        <v/>
      </c>
      <c r="C131" s="29" t="str">
        <f>IFERROR(INDEX('Risk identification'!B$7:H$72,MATCH(A131,'Risk identification'!N$7:N$72,0),7),"")</f>
        <v/>
      </c>
      <c r="G131" s="144" t="str">
        <f>IFERROR(VLOOKUP(CONCATENATE(D131,"-",E131),Feuil2!C$2:G$101,5,FALSE),"")</f>
        <v/>
      </c>
      <c r="H131" s="9"/>
      <c r="I131" s="70" t="b">
        <f>IF(IFERROR(MATCH(A131,'Risk identification'!N$7:N$72,0)&gt;0,FALSE),TRUE,FALSE)</f>
        <v>0</v>
      </c>
      <c r="M131" s="144" t="str">
        <f>IFERROR(VLOOKUP(CONCATENATE(J131,"-",K131),Feuil2!C$2:G$101,5,FALSE),"")</f>
        <v/>
      </c>
      <c r="P131" s="45" t="str">
        <f t="shared" si="8"/>
        <v/>
      </c>
      <c r="Q131" s="45" t="str">
        <f>IF((D131&lt;&gt;"")*(E131&lt;&gt;"")=1,COUNTIF(P$12:P131,P131),"")</f>
        <v/>
      </c>
      <c r="R131" s="45" t="str">
        <f t="shared" si="9"/>
        <v/>
      </c>
    </row>
    <row r="132" spans="1:18" x14ac:dyDescent="0.25">
      <c r="A132" s="45">
        <v>172</v>
      </c>
      <c r="C132" s="29" t="str">
        <f>IFERROR(INDEX('Risk identification'!B$7:H$72,MATCH(A132,'Risk identification'!N$7:N$72,0),7),"")</f>
        <v/>
      </c>
      <c r="G132" s="144" t="str">
        <f>IFERROR(VLOOKUP(CONCATENATE(D132,"-",E132),Feuil2!C$2:G$101,5,FALSE),"")</f>
        <v/>
      </c>
      <c r="H132" s="9"/>
      <c r="I132" s="70" t="b">
        <f>IF(IFERROR(MATCH(A132,'Risk identification'!N$7:N$72,0)&gt;0,FALSE),TRUE,FALSE)</f>
        <v>0</v>
      </c>
      <c r="M132" s="144" t="str">
        <f>IFERROR(VLOOKUP(CONCATENATE(J132,"-",K132),Feuil2!C$2:G$101,5,FALSE),"")</f>
        <v/>
      </c>
      <c r="P132" s="45" t="str">
        <f t="shared" si="8"/>
        <v/>
      </c>
      <c r="Q132" s="45" t="str">
        <f>IF((D132&lt;&gt;"")*(E132&lt;&gt;"")=1,COUNTIF(P$12:P132,P132),"")</f>
        <v/>
      </c>
      <c r="R132" s="45" t="str">
        <f t="shared" si="9"/>
        <v/>
      </c>
    </row>
    <row r="133" spans="1:18" x14ac:dyDescent="0.25">
      <c r="A133" s="45">
        <v>173</v>
      </c>
      <c r="C133" s="29" t="str">
        <f>IFERROR(INDEX('Risk identification'!B$7:H$72,MATCH(A133,'Risk identification'!N$7:N$72,0),7),"")</f>
        <v/>
      </c>
      <c r="G133" s="144" t="str">
        <f>IFERROR(VLOOKUP(CONCATENATE(D133,"-",E133),Feuil2!C$2:G$101,5,FALSE),"")</f>
        <v/>
      </c>
      <c r="H133" s="9"/>
      <c r="I133" s="70" t="b">
        <f>IF(IFERROR(MATCH(A133,'Risk identification'!N$7:N$72,0)&gt;0,FALSE),TRUE,FALSE)</f>
        <v>0</v>
      </c>
      <c r="M133" s="144" t="str">
        <f>IFERROR(VLOOKUP(CONCATENATE(J133,"-",K133),Feuil2!C$2:G$101,5,FALSE),"")</f>
        <v/>
      </c>
      <c r="P133" s="45" t="str">
        <f t="shared" si="8"/>
        <v/>
      </c>
      <c r="Q133" s="45" t="str">
        <f>IF((D133&lt;&gt;"")*(E133&lt;&gt;"")=1,COUNTIF(P$12:P133,P133),"")</f>
        <v/>
      </c>
      <c r="R133" s="45" t="str">
        <f t="shared" si="9"/>
        <v/>
      </c>
    </row>
    <row r="134" spans="1:18" x14ac:dyDescent="0.25">
      <c r="A134" s="45">
        <v>174</v>
      </c>
      <c r="C134" s="29" t="str">
        <f>IFERROR(INDEX('Risk identification'!B$7:H$72,MATCH(A134,'Risk identification'!N$7:N$72,0),7),"")</f>
        <v/>
      </c>
      <c r="G134" s="144" t="str">
        <f>IFERROR(VLOOKUP(CONCATENATE(D134,"-",E134),Feuil2!C$2:G$101,5,FALSE),"")</f>
        <v/>
      </c>
      <c r="H134" s="9"/>
      <c r="I134" s="70" t="b">
        <f>IF(IFERROR(MATCH(A134,'Risk identification'!N$7:N$72,0)&gt;0,FALSE),TRUE,FALSE)</f>
        <v>0</v>
      </c>
      <c r="M134" s="144" t="str">
        <f>IFERROR(VLOOKUP(CONCATENATE(J134,"-",K134),Feuil2!C$2:G$101,5,FALSE),"")</f>
        <v/>
      </c>
      <c r="P134" s="45" t="str">
        <f t="shared" si="8"/>
        <v/>
      </c>
      <c r="Q134" s="45" t="str">
        <f>IF((D134&lt;&gt;"")*(E134&lt;&gt;"")=1,COUNTIF(P$12:P134,P134),"")</f>
        <v/>
      </c>
      <c r="R134" s="45" t="str">
        <f t="shared" si="9"/>
        <v/>
      </c>
    </row>
    <row r="135" spans="1:18" x14ac:dyDescent="0.25">
      <c r="A135" s="45">
        <v>175</v>
      </c>
      <c r="C135" s="29" t="str">
        <f>IFERROR(INDEX('Risk identification'!B$7:H$72,MATCH(A135,'Risk identification'!N$7:N$72,0),7),"")</f>
        <v/>
      </c>
      <c r="G135" s="144" t="str">
        <f>IFERROR(VLOOKUP(CONCATENATE(D135,"-",E135),Feuil2!C$2:G$101,5,FALSE),"")</f>
        <v/>
      </c>
      <c r="H135" s="9"/>
      <c r="I135" s="70" t="b">
        <f>IF(IFERROR(MATCH(A135,'Risk identification'!N$7:N$72,0)&gt;0,FALSE),TRUE,FALSE)</f>
        <v>0</v>
      </c>
      <c r="M135" s="144" t="str">
        <f>IFERROR(VLOOKUP(CONCATENATE(J135,"-",K135),Feuil2!C$2:G$101,5,FALSE),"")</f>
        <v/>
      </c>
      <c r="P135" s="45" t="str">
        <f t="shared" si="8"/>
        <v/>
      </c>
      <c r="Q135" s="45" t="str">
        <f>IF((D135&lt;&gt;"")*(E135&lt;&gt;"")=1,COUNTIF(P$12:P135,P135),"")</f>
        <v/>
      </c>
      <c r="R135" s="45" t="str">
        <f t="shared" si="9"/>
        <v/>
      </c>
    </row>
    <row r="136" spans="1:18" x14ac:dyDescent="0.25">
      <c r="A136" s="45">
        <v>176</v>
      </c>
      <c r="C136" s="29" t="str">
        <f>IFERROR(INDEX('Risk identification'!B$7:H$72,MATCH(A136,'Risk identification'!N$7:N$72,0),7),"")</f>
        <v/>
      </c>
      <c r="G136" s="144" t="str">
        <f>IFERROR(VLOOKUP(CONCATENATE(D136,"-",E136),Feuil2!C$2:G$101,5,FALSE),"")</f>
        <v/>
      </c>
      <c r="H136" s="9"/>
      <c r="I136" s="70" t="b">
        <f>IF(IFERROR(MATCH(A136,'Risk identification'!N$7:N$72,0)&gt;0,FALSE),TRUE,FALSE)</f>
        <v>0</v>
      </c>
      <c r="M136" s="144" t="str">
        <f>IFERROR(VLOOKUP(CONCATENATE(J136,"-",K136),Feuil2!C$2:G$101,5,FALSE),"")</f>
        <v/>
      </c>
      <c r="P136" s="45" t="str">
        <f t="shared" si="8"/>
        <v/>
      </c>
      <c r="Q136" s="45" t="str">
        <f>IF((D136&lt;&gt;"")*(E136&lt;&gt;"")=1,COUNTIF(P$12:P136,P136),"")</f>
        <v/>
      </c>
      <c r="R136" s="45" t="str">
        <f t="shared" si="9"/>
        <v/>
      </c>
    </row>
    <row r="137" spans="1:18" x14ac:dyDescent="0.25">
      <c r="A137" s="45">
        <v>177</v>
      </c>
      <c r="C137" s="29" t="str">
        <f>IFERROR(INDEX('Risk identification'!B$7:H$72,MATCH(A137,'Risk identification'!N$7:N$72,0),7),"")</f>
        <v/>
      </c>
      <c r="G137" s="144" t="str">
        <f>IFERROR(VLOOKUP(CONCATENATE(D137,"-",E137),Feuil2!C$2:G$101,5,FALSE),"")</f>
        <v/>
      </c>
      <c r="H137" s="9"/>
      <c r="I137" s="70" t="b">
        <f>IF(IFERROR(MATCH(A137,'Risk identification'!N$7:N$72,0)&gt;0,FALSE),TRUE,FALSE)</f>
        <v>0</v>
      </c>
      <c r="M137" s="144" t="str">
        <f>IFERROR(VLOOKUP(CONCATENATE(J137,"-",K137),Feuil2!C$2:G$101,5,FALSE),"")</f>
        <v/>
      </c>
      <c r="P137" s="45" t="str">
        <f t="shared" si="8"/>
        <v/>
      </c>
      <c r="Q137" s="45" t="str">
        <f>IF((D137&lt;&gt;"")*(E137&lt;&gt;"")=1,COUNTIF(P$12:P137,P137),"")</f>
        <v/>
      </c>
      <c r="R137" s="45" t="str">
        <f t="shared" si="9"/>
        <v/>
      </c>
    </row>
    <row r="138" spans="1:18" x14ac:dyDescent="0.25">
      <c r="A138" s="45">
        <v>178</v>
      </c>
      <c r="C138" s="29" t="str">
        <f>IFERROR(INDEX('Risk identification'!B$7:H$72,MATCH(A138,'Risk identification'!N$7:N$72,0),7),"")</f>
        <v/>
      </c>
      <c r="G138" s="144" t="str">
        <f>IFERROR(VLOOKUP(CONCATENATE(D138,"-",E138),Feuil2!C$2:G$101,5,FALSE),"")</f>
        <v/>
      </c>
      <c r="H138" s="9"/>
      <c r="I138" s="70" t="b">
        <f>IF(IFERROR(MATCH(A138,'Risk identification'!N$7:N$72,0)&gt;0,FALSE),TRUE,FALSE)</f>
        <v>0</v>
      </c>
      <c r="M138" s="144" t="str">
        <f>IFERROR(VLOOKUP(CONCATENATE(J138,"-",K138),Feuil2!C$2:G$101,5,FALSE),"")</f>
        <v/>
      </c>
      <c r="P138" s="45" t="str">
        <f t="shared" si="8"/>
        <v/>
      </c>
      <c r="Q138" s="45" t="str">
        <f>IF((D138&lt;&gt;"")*(E138&lt;&gt;"")=1,COUNTIF(P$12:P138,P138),"")</f>
        <v/>
      </c>
      <c r="R138" s="45" t="str">
        <f t="shared" si="9"/>
        <v/>
      </c>
    </row>
    <row r="139" spans="1:18" x14ac:dyDescent="0.25">
      <c r="A139" s="45">
        <v>179</v>
      </c>
      <c r="C139" s="29" t="str">
        <f>IFERROR(INDEX('Risk identification'!B$7:H$72,MATCH(A139,'Risk identification'!N$7:N$72,0),7),"")</f>
        <v/>
      </c>
      <c r="G139" s="144" t="str">
        <f>IFERROR(VLOOKUP(CONCATENATE(D139,"-",E139),Feuil2!C$2:G$101,5,FALSE),"")</f>
        <v/>
      </c>
      <c r="H139" s="9"/>
      <c r="I139" s="70" t="b">
        <f>IF(IFERROR(MATCH(A139,'Risk identification'!N$7:N$72,0)&gt;0,FALSE),TRUE,FALSE)</f>
        <v>0</v>
      </c>
      <c r="M139" s="144" t="str">
        <f>IFERROR(VLOOKUP(CONCATENATE(J139,"-",K139),Feuil2!C$2:G$101,5,FALSE),"")</f>
        <v/>
      </c>
      <c r="P139" s="45" t="str">
        <f t="shared" si="8"/>
        <v/>
      </c>
      <c r="Q139" s="45" t="str">
        <f>IF((D139&lt;&gt;"")*(E139&lt;&gt;"")=1,COUNTIF(P$12:P139,P139),"")</f>
        <v/>
      </c>
      <c r="R139" s="45" t="str">
        <f t="shared" si="9"/>
        <v/>
      </c>
    </row>
  </sheetData>
  <mergeCells count="6">
    <mergeCell ref="L10:M10"/>
    <mergeCell ref="B2:F5"/>
    <mergeCell ref="D10:E10"/>
    <mergeCell ref="J10:K10"/>
    <mergeCell ref="J2:J4"/>
    <mergeCell ref="F10:G10"/>
  </mergeCells>
  <conditionalFormatting sqref="C12:O12 M13:M139 N13:O100 C13:C139 D13:L100">
    <cfRule type="expression" dxfId="15" priority="115">
      <formula>$I12=FALSE</formula>
    </cfRule>
  </conditionalFormatting>
  <conditionalFormatting sqref="J12:K118">
    <cfRule type="expression" dxfId="14" priority="2">
      <formula>J12=""</formula>
    </cfRule>
  </conditionalFormatting>
  <conditionalFormatting sqref="B12:B100">
    <cfRule type="expression" dxfId="13" priority="118">
      <formula>AND($A12&gt;($J$5+$J$6+$J$7),$A12&lt;=($J$5+$J$6+$J$7+$J$8))</formula>
    </cfRule>
    <cfRule type="expression" dxfId="12" priority="119">
      <formula>AND($A12&gt;($J$5+$J$6),$A12&lt;=($J$5+$J$6+$J$7))</formula>
    </cfRule>
    <cfRule type="expression" dxfId="11" priority="120">
      <formula>AND($A12&gt;$J$5,$A12&lt;=($J$5+$J$6))</formula>
    </cfRule>
    <cfRule type="expression" dxfId="10" priority="121">
      <formula>$A12&lt;=$J$5</formula>
    </cfRule>
  </conditionalFormatting>
  <conditionalFormatting sqref="J12:J100">
    <cfRule type="expression" dxfId="9" priority="4">
      <formula>($D12&lt;&gt;$J12)</formula>
    </cfRule>
  </conditionalFormatting>
  <conditionalFormatting sqref="K12:K100">
    <cfRule type="expression" dxfId="8"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8">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 type="list" allowBlank="1" showInputMessage="1" showErrorMessage="1" sqref="D73:D103">
      <formula1>OFFSET($F$18,0,0,$I$10,1)</formula1>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table'!$B$19,0,0,'Rating table'!$D$11,1)</xm:f>
          </x14:formula1>
          <xm:sqref>E83:E103</xm:sqref>
        </x14:dataValidation>
        <x14:dataValidation type="list" allowBlank="1" showInputMessage="1" showErrorMessage="1">
          <x14:formula1>
            <xm:f>OFFSET('Rating table'!$F$19,0,0,'Rating table'!$H$11,1)</xm:f>
          </x14:formula1>
          <xm:sqref>J12:J103 D12:D72</xm:sqref>
        </x14:dataValidation>
        <x14:dataValidation type="list" allowBlank="1" showInputMessage="1" showErrorMessage="1">
          <x14:formula1>
            <xm:f>OFFSET('Rating table'!B$19,0,0,'Rating table'!$D$11,1)</xm:f>
          </x14:formula1>
          <xm:sqref>K12:K118</xm:sqref>
        </x14:dataValidation>
        <x14:dataValidation type="list" allowBlank="1" showInputMessage="1" showErrorMessage="1">
          <x14:formula1>
            <xm:f>OFFSET('Rating table'!B$19,0,0,'Rating table'!$D$11,1)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L59"/>
  <sheetViews>
    <sheetView showGridLines="0" workbookViewId="0">
      <selection activeCell="B2" sqref="B2:K2"/>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1" s="9" customFormat="1" ht="13.8" customHeight="1" x14ac:dyDescent="0.25">
      <c r="B2" s="207" t="s">
        <v>202</v>
      </c>
      <c r="C2" s="207"/>
      <c r="D2" s="207"/>
      <c r="E2" s="207"/>
      <c r="F2" s="207"/>
      <c r="G2" s="207"/>
      <c r="H2" s="207"/>
      <c r="I2" s="207"/>
      <c r="J2" s="207"/>
      <c r="K2" s="207"/>
    </row>
    <row r="36" spans="2:5" x14ac:dyDescent="0.25">
      <c r="B36" s="9"/>
      <c r="C36" s="9"/>
      <c r="D36" s="9"/>
    </row>
    <row r="37" spans="2:5" x14ac:dyDescent="0.25">
      <c r="B37" s="208" t="s">
        <v>211</v>
      </c>
      <c r="C37" s="208" t="s">
        <v>212</v>
      </c>
    </row>
    <row r="38" spans="2:5" x14ac:dyDescent="0.25">
      <c r="B38" s="204"/>
      <c r="C38" s="204"/>
      <c r="D38" s="9"/>
    </row>
    <row r="39" spans="2:5" x14ac:dyDescent="0.25">
      <c r="B39" s="39">
        <v>2</v>
      </c>
      <c r="C39" s="39">
        <f>IF(B39="","",COUNTIF('Risk assessment'!F$12:F$100,B39))</f>
        <v>1</v>
      </c>
      <c r="D39" s="9"/>
    </row>
    <row r="40" spans="2:5" x14ac:dyDescent="0.25">
      <c r="B40" s="39">
        <f>IFERROR(IF(B39+1&lt;=('Rating table'!D$11+'Rating table'!H$11),B39+1,""),"")</f>
        <v>3</v>
      </c>
      <c r="C40" s="39">
        <f>IF(B40="","",COUNTIF('Risk assessment'!F$12:F$100,B40))</f>
        <v>2</v>
      </c>
      <c r="D40" s="9"/>
      <c r="E40" s="9"/>
    </row>
    <row r="41" spans="2:5" x14ac:dyDescent="0.25">
      <c r="B41" s="39">
        <f>IFERROR(IF(B40+1&lt;=('Rating table'!D$11+'Rating table'!H$11),B40+1,""),"")</f>
        <v>4</v>
      </c>
      <c r="C41" s="39">
        <f>IF(B41="","",COUNTIF('Risk assessment'!F$12:F$100,B41))</f>
        <v>1</v>
      </c>
      <c r="D41" s="9"/>
    </row>
    <row r="42" spans="2:5" x14ac:dyDescent="0.25">
      <c r="B42" s="39">
        <f>IFERROR(IF(B41+1&lt;=('Rating table'!D$11+'Rating table'!H$11),B41+1,""),"")</f>
        <v>5</v>
      </c>
      <c r="C42" s="39">
        <f>IF(B42="","",COUNTIF('Risk assessment'!F$12:F$100,B42))</f>
        <v>4</v>
      </c>
      <c r="D42" s="9"/>
    </row>
    <row r="43" spans="2:5" x14ac:dyDescent="0.25">
      <c r="B43" s="39">
        <f>IFERROR(IF(B42+1&lt;=('Rating table'!D$11+'Rating table'!H$11),B42+1,""),"")</f>
        <v>6</v>
      </c>
      <c r="C43" s="39">
        <f>IF(B43="","",COUNTIF('Risk assessment'!F$12:F$100,B43))</f>
        <v>2</v>
      </c>
      <c r="D43" s="9"/>
    </row>
    <row r="44" spans="2:5" x14ac:dyDescent="0.25">
      <c r="B44" s="39">
        <f>IFERROR(IF(B43+1&lt;=('Rating table'!D$11+'Rating table'!H$11),B43+1,""),"")</f>
        <v>7</v>
      </c>
      <c r="C44" s="39">
        <f>IF(B44="","",COUNTIF('Risk assessment'!F$12:F$100,B44))</f>
        <v>7</v>
      </c>
      <c r="D44" s="9"/>
    </row>
    <row r="45" spans="2:5" x14ac:dyDescent="0.25">
      <c r="B45" s="39">
        <f>IFERROR(IF(B44+1&lt;=('Rating table'!D$11+'Rating table'!H$11),B44+1,""),"")</f>
        <v>8</v>
      </c>
      <c r="C45" s="39">
        <f>IF(B45="","",COUNTIF('Risk assessment'!F$12:F$100,B45))</f>
        <v>8</v>
      </c>
      <c r="D45" s="9"/>
    </row>
    <row r="46" spans="2:5" x14ac:dyDescent="0.25">
      <c r="B46" s="39">
        <f>IFERROR(IF(B45+1&lt;=('Rating table'!D$11+'Rating table'!H$11),B45+1,""),"")</f>
        <v>9</v>
      </c>
      <c r="C46" s="39">
        <f>IF(B46="","",COUNTIF('Risk assessment'!F$12:F$100,B46))</f>
        <v>3</v>
      </c>
      <c r="D46" s="9"/>
    </row>
    <row r="47" spans="2:5" x14ac:dyDescent="0.25">
      <c r="B47" s="39">
        <f>IFERROR(IF(B46+1&lt;=('Rating table'!D$11+'Rating table'!H$11),B46+1,""),"")</f>
        <v>10</v>
      </c>
      <c r="C47" s="39">
        <f>IF(B47="","",COUNTIF('Risk assessment'!F$12:F$100,B47))</f>
        <v>9</v>
      </c>
      <c r="D47" s="9"/>
    </row>
    <row r="48" spans="2:5" x14ac:dyDescent="0.25">
      <c r="B48" s="39">
        <f>IFERROR(IF(B47+1&lt;=('Rating table'!D$11+'Rating table'!H$11),B47+1,""),"")</f>
        <v>11</v>
      </c>
      <c r="C48" s="39">
        <f>IF(B48="","",COUNTIF('Risk assessment'!F$12:F$100,B48))</f>
        <v>4</v>
      </c>
      <c r="D48" s="9"/>
    </row>
    <row r="49" spans="2:12" x14ac:dyDescent="0.25">
      <c r="B49" s="39">
        <f>IFERROR(IF(B48+1&lt;=('Rating table'!D$11+'Rating table'!H$11),B48+1,""),"")</f>
        <v>12</v>
      </c>
      <c r="C49" s="39">
        <f>IF(B49="","",COUNTIF('Risk assessment'!F$12:F$100,B49))</f>
        <v>2</v>
      </c>
      <c r="D49" s="9"/>
    </row>
    <row r="50" spans="2:12" x14ac:dyDescent="0.25">
      <c r="B50" s="39">
        <f>IFERROR(IF(B49+1&lt;=('Rating table'!D$11+'Rating table'!H$11),B49+1,""),"")</f>
        <v>13</v>
      </c>
      <c r="C50" s="39">
        <f>IF(B50="","",COUNTIF('Risk assessment'!F$12:F$100,B50))</f>
        <v>3</v>
      </c>
      <c r="D50" s="9"/>
    </row>
    <row r="51" spans="2:12" x14ac:dyDescent="0.25">
      <c r="B51" s="39">
        <f>IFERROR(IF(B50+1&lt;=('Rating table'!D$11+'Rating table'!H$11),B50+1,""),"")</f>
        <v>14</v>
      </c>
      <c r="C51" s="39">
        <f>IF(B51="","",COUNTIF('Risk assessment'!F$12:F$100,B51))</f>
        <v>4</v>
      </c>
      <c r="D51" s="9"/>
    </row>
    <row r="52" spans="2:12" x14ac:dyDescent="0.25">
      <c r="B52" s="39">
        <f>IFERROR(IF(B51+1&lt;=('Rating table'!D$11+'Rating table'!H$11),B51+1,""),"")</f>
        <v>15</v>
      </c>
      <c r="C52" s="39">
        <f>IF(B52="","",COUNTIF('Risk assessment'!F$12:F$100,B52))</f>
        <v>2</v>
      </c>
      <c r="D52" s="9"/>
    </row>
    <row r="53" spans="2:12" x14ac:dyDescent="0.25">
      <c r="B53" s="39">
        <f>IFERROR(IF(B52+1&lt;=('Rating table'!D$11+'Rating table'!H$11),B52+1,""),"")</f>
        <v>16</v>
      </c>
      <c r="C53" s="39">
        <f>IF(B53="","",COUNTIF('Risk assessment'!F$12:F$100,B53))</f>
        <v>2</v>
      </c>
      <c r="D53" s="9"/>
    </row>
    <row r="54" spans="2:12" x14ac:dyDescent="0.25">
      <c r="B54" s="39">
        <f>IFERROR(IF(B53+1&lt;=('Rating table'!D$11+'Rating table'!H$11),B53+1,""),"")</f>
        <v>17</v>
      </c>
      <c r="C54" s="39">
        <f>IF(B54="","",COUNTIF('Risk assessment'!F$12:F$100,B54))</f>
        <v>0</v>
      </c>
      <c r="D54" s="9"/>
    </row>
    <row r="55" spans="2:12" x14ac:dyDescent="0.25">
      <c r="B55" s="39">
        <f>IFERROR(IF(B54+1&lt;=('Rating table'!D$11+'Rating table'!H$11),B54+1,""),"")</f>
        <v>18</v>
      </c>
      <c r="C55" s="39">
        <f>IF(B55="","",COUNTIF('Risk assessment'!F$12:F$100,B55))</f>
        <v>0</v>
      </c>
      <c r="D55" s="9"/>
    </row>
    <row r="56" spans="2:12" x14ac:dyDescent="0.25">
      <c r="B56" s="39">
        <f>IFERROR(IF(B55+1&lt;=('Rating table'!D$11+'Rating table'!H$11),B55+1,""),"")</f>
        <v>19</v>
      </c>
      <c r="C56" s="39">
        <f>IF(B56="","",COUNTIF('Risk assessment'!F$12:F$100,B56))</f>
        <v>0</v>
      </c>
      <c r="D56" s="9"/>
      <c r="H56" s="9"/>
      <c r="I56" s="9"/>
      <c r="J56" s="9"/>
      <c r="K56" s="9"/>
      <c r="L56" s="9"/>
    </row>
    <row r="57" spans="2:12" x14ac:dyDescent="0.25">
      <c r="B57" s="39"/>
      <c r="C57" s="39"/>
      <c r="D57" s="9"/>
    </row>
    <row r="58" spans="2:12" x14ac:dyDescent="0.25">
      <c r="B58" s="39"/>
      <c r="C58" s="39"/>
      <c r="D58" s="9"/>
    </row>
    <row r="59" spans="2:12" x14ac:dyDescent="0.25">
      <c r="B59" s="39"/>
      <c r="C59" s="39"/>
      <c r="D59" s="9"/>
    </row>
  </sheetData>
  <sortState ref="E40:E45">
    <sortCondition ref="E40"/>
  </sortState>
  <mergeCells count="3">
    <mergeCell ref="B2:K2"/>
    <mergeCell ref="C37:C38"/>
    <mergeCell ref="B37:B38"/>
  </mergeCells>
  <conditionalFormatting sqref="B2">
    <cfRule type="expression" dxfId="7" priority="2">
      <formula>B2&lt;&gt;""</formula>
    </cfRule>
  </conditionalFormatting>
  <conditionalFormatting sqref="B39:C60">
    <cfRule type="expression" dxfId="6" priority="1">
      <formula>$B39&lt;&gt;""</formula>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1"/>
  <sheetViews>
    <sheetView showGridLines="0" zoomScale="85" zoomScaleNormal="85" workbookViewId="0">
      <selection activeCell="C30" sqref="C30"/>
    </sheetView>
  </sheetViews>
  <sheetFormatPr baseColWidth="10" defaultRowHeight="13.8" x14ac:dyDescent="0.25"/>
  <cols>
    <col min="3" max="3" width="72.5" customWidth="1"/>
    <col min="4" max="8" width="6.3984375" style="92" customWidth="1"/>
    <col min="9" max="13" width="6.3984375" customWidth="1"/>
  </cols>
  <sheetData>
    <row r="2" spans="1:13" ht="13.8" customHeight="1" x14ac:dyDescent="0.25">
      <c r="A2" s="158" t="s">
        <v>226</v>
      </c>
      <c r="B2" s="198"/>
      <c r="C2" s="199"/>
    </row>
    <row r="3" spans="1:13" ht="70.2" customHeight="1" x14ac:dyDescent="0.25">
      <c r="A3" s="210"/>
      <c r="B3" s="211"/>
      <c r="C3" s="212"/>
    </row>
    <row r="4" spans="1:13" x14ac:dyDescent="0.25">
      <c r="I4">
        <v>1</v>
      </c>
      <c r="J4">
        <v>0.4</v>
      </c>
    </row>
    <row r="5" spans="1:13" x14ac:dyDescent="0.25">
      <c r="A5" s="209" t="s">
        <v>213</v>
      </c>
      <c r="B5" s="209"/>
      <c r="C5" s="209"/>
      <c r="D5" s="92" t="s">
        <v>24</v>
      </c>
      <c r="E5" s="92" t="s">
        <v>182</v>
      </c>
      <c r="G5" s="92" t="s">
        <v>24</v>
      </c>
      <c r="H5" s="92" t="s">
        <v>182</v>
      </c>
      <c r="I5" s="92"/>
      <c r="J5" s="116" t="str">
        <f>D5</f>
        <v>Likelihood</v>
      </c>
      <c r="K5" s="116" t="str">
        <f>E5</f>
        <v>Damage level</v>
      </c>
      <c r="L5" s="116" t="str">
        <f>G5</f>
        <v>Likelihood</v>
      </c>
      <c r="M5" s="116" t="str">
        <f>H5</f>
        <v>Damage level</v>
      </c>
    </row>
    <row r="6" spans="1:13" x14ac:dyDescent="0.25">
      <c r="A6" s="104"/>
      <c r="B6" s="113" t="s">
        <v>32</v>
      </c>
      <c r="C6" s="113" t="str">
        <f>IFERROR(VLOOKUP(PlotMatrix!B6,'Risk assessment'!B$12:C$100,2,0),"")</f>
        <v/>
      </c>
      <c r="D6" s="92" t="str">
        <f>IFERROR(VLOOKUP(PlotMatrix!B6,'Risk assessment'!B$12:F$100,3,0),"")</f>
        <v/>
      </c>
      <c r="E6" s="92" t="str">
        <f>IFERROR(VLOOKUP(PlotMatrix!B6,'Risk assessment'!B$12:F$100,4,0),"")</f>
        <v/>
      </c>
      <c r="F6" s="92" t="str">
        <f>IFERROR(D6+E6,"")</f>
        <v/>
      </c>
      <c r="G6" s="92" t="str">
        <f>IFERROR(IF(VLOOKUP(PlotMatrix!B6,'Risk assessment'!B$12:K$100,8,0)&gt;0,(VLOOKUP(PlotMatrix!B6,'Risk assessment'!B$12:K$100,8,0)),""),"")</f>
        <v/>
      </c>
      <c r="H6" s="92" t="str">
        <f>IFERROR(IF(VLOOKUP(PlotMatrix!B6,'Risk assessment'!B$12:K$100,9,0)&gt;0,(VLOOKUP(PlotMatrix!B6,'Risk assessment'!B$12:K$100,9,0)),""),"")</f>
        <v/>
      </c>
      <c r="I6" s="92" t="str">
        <f>IFERROR(G6+H6,"")</f>
        <v/>
      </c>
      <c r="J6" s="117" t="str">
        <f ca="1">IF(D6&lt;&gt;"",0.01*RANDBETWEEN(100*(D6-J$4),100*D6),"")</f>
        <v/>
      </c>
      <c r="K6" s="117" t="str">
        <f ca="1">IF(E6&lt;&gt;"",0.01*RANDBETWEEN(100*(E6-K$4),100*E6),"")</f>
        <v/>
      </c>
      <c r="L6" s="117">
        <f ca="1">IF(G6&lt;&gt;"",0.01*RANDBETWEEN(100*(G6-J$4),100*G6),0)</f>
        <v>0</v>
      </c>
      <c r="M6" s="117">
        <f ca="1">IF(H6&lt;&gt;"",0.01*RANDBETWEEN(100*(H6-J$4),100*H6),0)</f>
        <v>0</v>
      </c>
    </row>
    <row r="7" spans="1:13" x14ac:dyDescent="0.25">
      <c r="A7" s="102"/>
      <c r="B7" s="113" t="s">
        <v>29</v>
      </c>
      <c r="C7" s="113" t="str">
        <f>IFERROR(VLOOKUP(PlotMatrix!B7,'Risk assessment'!B$12:C$100,2,0),"")</f>
        <v/>
      </c>
      <c r="D7" s="92" t="str">
        <f>IFERROR(VLOOKUP(PlotMatrix!B7,'Risk assessment'!B$12:F$100,3,0),"")</f>
        <v/>
      </c>
      <c r="E7" s="92" t="str">
        <f>IFERROR(VLOOKUP(PlotMatrix!B7,'Risk assessment'!B$12:F$100,4,0),"")</f>
        <v/>
      </c>
      <c r="F7" s="92" t="str">
        <f t="shared" ref="F7:F17" si="0">IFERROR(D7+E7,"")</f>
        <v/>
      </c>
      <c r="G7" s="92" t="str">
        <f>IFERROR(IF(VLOOKUP(PlotMatrix!B7,'Risk assessment'!B$12:K$100,8,0)&gt;0,(VLOOKUP(PlotMatrix!B7,'Risk assessment'!B$12:K$100,8,0)),""),"")</f>
        <v/>
      </c>
      <c r="H7" s="92" t="str">
        <f>IFERROR(IF(VLOOKUP(PlotMatrix!B7,'Risk assessment'!B$12:K$100,9,0)&gt;0,(VLOOKUP(PlotMatrix!B7,'Risk assessment'!B$12:K$100,9,0)),""),"")</f>
        <v/>
      </c>
      <c r="I7" s="92" t="str">
        <f t="shared" ref="I7:I19" si="1">IFERROR(G7+H7,"")</f>
        <v/>
      </c>
      <c r="J7" s="117" t="str">
        <f t="shared" ref="J7:K17" ca="1" si="2">IF(D7&lt;&gt;"",0.01*RANDBETWEEN(100*(D7-J$4),100*D7),"")</f>
        <v/>
      </c>
      <c r="K7" s="117" t="str">
        <f t="shared" ca="1" si="2"/>
        <v/>
      </c>
      <c r="L7" s="117">
        <f t="shared" ref="L7:L17" ca="1" si="3">IF(G7&lt;&gt;"",0.01*RANDBETWEEN(100*(G7-J$4),100*G7),0)</f>
        <v>0</v>
      </c>
      <c r="M7" s="117">
        <f t="shared" ref="M7:M17" ca="1" si="4">IF(H7&lt;&gt;"",0.01*RANDBETWEEN(100*(H7-J$4),100*H7),0)</f>
        <v>0</v>
      </c>
    </row>
    <row r="8" spans="1:13" x14ac:dyDescent="0.25">
      <c r="A8" s="103"/>
      <c r="B8" s="98" t="s">
        <v>34</v>
      </c>
      <c r="C8" s="113" t="str">
        <f>IFERROR(VLOOKUP(PlotMatrix!B8,'Risk assessment'!B$12:C$100,2,0),"")</f>
        <v>Changes in policies, laws, taxes and regulations put development/economy in jeopardy</v>
      </c>
      <c r="D8" s="92">
        <f>IFERROR(VLOOKUP(PlotMatrix!B8,'Risk assessment'!B$12:F$100,3,0),"")</f>
        <v>1</v>
      </c>
      <c r="E8" s="92">
        <f>IFERROR(VLOOKUP(PlotMatrix!B8,'Risk assessment'!B$12:F$100,4,0),"")</f>
        <v>2</v>
      </c>
      <c r="F8" s="92">
        <f t="shared" si="0"/>
        <v>3</v>
      </c>
      <c r="G8" s="92" t="b">
        <f>IFERROR(IF(VLOOKUP(PlotMatrix!B8,'Risk assessment'!B$12:K$100,8,0)&gt;0,(VLOOKUP(PlotMatrix!B8,'Risk assessment'!B$12:K$100,8,0)),""),"")</f>
        <v>1</v>
      </c>
      <c r="H8" s="92">
        <f>IFERROR(IF(VLOOKUP(PlotMatrix!B8,'Risk assessment'!B$12:K$100,9,0)&gt;0,(VLOOKUP(PlotMatrix!B8,'Risk assessment'!B$12:K$100,9,0)),""),"")</f>
        <v>1</v>
      </c>
      <c r="I8" s="92">
        <f t="shared" si="1"/>
        <v>2</v>
      </c>
      <c r="J8" s="117">
        <f t="shared" ca="1" si="2"/>
        <v>0.68</v>
      </c>
      <c r="K8" s="117">
        <f t="shared" ca="1" si="2"/>
        <v>2</v>
      </c>
      <c r="L8" s="117">
        <f t="shared" ca="1" si="3"/>
        <v>0.81</v>
      </c>
      <c r="M8" s="117">
        <f t="shared" ca="1" si="4"/>
        <v>0.66</v>
      </c>
    </row>
    <row r="9" spans="1:13" x14ac:dyDescent="0.25">
      <c r="A9" s="105"/>
      <c r="B9" s="98" t="s">
        <v>36</v>
      </c>
      <c r="C9" s="113" t="str">
        <f>IFERROR(VLOOKUP(PlotMatrix!B9,'Risk assessment'!B$12:C$100,2,0),"")</f>
        <v>Lack of financing for the next phases</v>
      </c>
      <c r="D9" s="92">
        <f>IFERROR(VLOOKUP(PlotMatrix!B9,'Risk assessment'!B$12:F$100,3,0),"")</f>
        <v>2</v>
      </c>
      <c r="E9" s="92">
        <f>IFERROR(VLOOKUP(PlotMatrix!B9,'Risk assessment'!B$12:F$100,4,0),"")</f>
        <v>6</v>
      </c>
      <c r="F9" s="92">
        <f t="shared" si="0"/>
        <v>8</v>
      </c>
      <c r="G9" s="92" t="b">
        <f>IFERROR(IF(VLOOKUP(PlotMatrix!B9,'Risk assessment'!B$12:K$100,8,0)&gt;0,(VLOOKUP(PlotMatrix!B9,'Risk assessment'!B$12:K$100,8,0)),""),"")</f>
        <v>1</v>
      </c>
      <c r="H9" s="92">
        <f>IFERROR(IF(VLOOKUP(PlotMatrix!B9,'Risk assessment'!B$12:K$100,9,0)&gt;0,(VLOOKUP(PlotMatrix!B9,'Risk assessment'!B$12:K$100,9,0)),""),"")</f>
        <v>3</v>
      </c>
      <c r="I9" s="92">
        <f t="shared" si="1"/>
        <v>4</v>
      </c>
      <c r="J9" s="117">
        <f t="shared" ca="1" si="2"/>
        <v>1.9000000000000001</v>
      </c>
      <c r="K9" s="117">
        <f t="shared" ca="1" si="2"/>
        <v>6</v>
      </c>
      <c r="L9" s="117">
        <f t="shared" ca="1" si="3"/>
        <v>0.82000000000000006</v>
      </c>
      <c r="M9" s="117">
        <f t="shared" ca="1" si="4"/>
        <v>2.88</v>
      </c>
    </row>
    <row r="10" spans="1:13" x14ac:dyDescent="0.25">
      <c r="A10" s="101"/>
      <c r="B10" s="98" t="s">
        <v>38</v>
      </c>
      <c r="C10" s="113" t="str">
        <f>IFERROR(VLOOKUP(PlotMatrix!B10,'Risk assessment'!B$12:C$100,2,0),"")</f>
        <v>Low social acceptance put barrier to development</v>
      </c>
      <c r="D10" s="92">
        <f>IFERROR(VLOOKUP(PlotMatrix!B10,'Risk assessment'!B$12:F$100,3,0),"")</f>
        <v>6</v>
      </c>
      <c r="E10" s="92">
        <f>IFERROR(VLOOKUP(PlotMatrix!B10,'Risk assessment'!B$12:F$100,4,0),"")</f>
        <v>7</v>
      </c>
      <c r="F10" s="92">
        <f t="shared" si="0"/>
        <v>13</v>
      </c>
      <c r="G10" s="92" t="b">
        <f>IFERROR(IF(VLOOKUP(PlotMatrix!B10,'Risk assessment'!B$12:K$100,8,0)&gt;0,(VLOOKUP(PlotMatrix!B10,'Risk assessment'!B$12:K$100,8,0)),""),"")</f>
        <v>1</v>
      </c>
      <c r="H10" s="92">
        <f>IFERROR(IF(VLOOKUP(PlotMatrix!B10,'Risk assessment'!B$12:K$100,9,0)&gt;0,(VLOOKUP(PlotMatrix!B10,'Risk assessment'!B$12:K$100,9,0)),""),"")</f>
        <v>2</v>
      </c>
      <c r="I10" s="92">
        <f t="shared" si="1"/>
        <v>3</v>
      </c>
      <c r="J10" s="117">
        <f t="shared" ca="1" si="2"/>
        <v>5.88</v>
      </c>
      <c r="K10" s="117">
        <f t="shared" ca="1" si="2"/>
        <v>7</v>
      </c>
      <c r="L10" s="117">
        <f t="shared" ca="1" si="3"/>
        <v>0.72</v>
      </c>
      <c r="M10" s="117">
        <f t="shared" ca="1" si="4"/>
        <v>1.6300000000000001</v>
      </c>
    </row>
    <row r="11" spans="1:13" x14ac:dyDescent="0.25">
      <c r="A11" s="106"/>
      <c r="B11" s="98" t="s">
        <v>219</v>
      </c>
      <c r="C11" s="113" t="str">
        <f>IFERROR(VLOOKUP(PlotMatrix!B11,'Risk assessment'!B$12:C$100,2,0),"")</f>
        <v>Human error leading to failure during work (including either insufficient background and/or safety regulations) [Drilling]</v>
      </c>
      <c r="D11" s="92">
        <f>IFERROR(VLOOKUP(PlotMatrix!B11,'Risk assessment'!B$12:F$100,3,0),"")</f>
        <v>6</v>
      </c>
      <c r="E11" s="92">
        <f>IFERROR(VLOOKUP(PlotMatrix!B11,'Risk assessment'!B$12:F$100,4,0),"")</f>
        <v>9</v>
      </c>
      <c r="F11" s="92">
        <f t="shared" si="0"/>
        <v>15</v>
      </c>
      <c r="G11" s="92" t="b">
        <f>IFERROR(IF(VLOOKUP(PlotMatrix!B11,'Risk assessment'!B$12:K$100,8,0)&gt;0,(VLOOKUP(PlotMatrix!B11,'Risk assessment'!B$12:K$100,8,0)),""),"")</f>
        <v>1</v>
      </c>
      <c r="H11" s="92" t="str">
        <f>IFERROR(IF(VLOOKUP(PlotMatrix!B11,'Risk assessment'!B$12:K$100,9,0)&gt;0,(VLOOKUP(PlotMatrix!B11,'Risk assessment'!B$12:K$100,9,0)),""),"")</f>
        <v/>
      </c>
      <c r="I11" s="92" t="str">
        <f t="shared" si="1"/>
        <v/>
      </c>
      <c r="J11" s="117">
        <f t="shared" ca="1" si="2"/>
        <v>5.8100000000000005</v>
      </c>
      <c r="K11" s="117">
        <f t="shared" ca="1" si="2"/>
        <v>9</v>
      </c>
      <c r="L11" s="117">
        <f t="shared" ca="1" si="3"/>
        <v>0.89</v>
      </c>
      <c r="M11" s="117">
        <f t="shared" ca="1" si="4"/>
        <v>0</v>
      </c>
    </row>
    <row r="12" spans="1:13" x14ac:dyDescent="0.25">
      <c r="A12" s="107"/>
      <c r="B12" s="98" t="s">
        <v>136</v>
      </c>
      <c r="C12" s="113" t="str">
        <f>IFERROR(VLOOKUP(PlotMatrix!B12,'Risk assessment'!B$12:C$100,2,0),"")</f>
        <v>My new risk 3</v>
      </c>
      <c r="D12" s="92">
        <f>IFERROR(VLOOKUP(PlotMatrix!B12,'Risk assessment'!B$12:F$100,3,0),"")</f>
        <v>6</v>
      </c>
      <c r="E12" s="92">
        <f>IFERROR(VLOOKUP(PlotMatrix!B12,'Risk assessment'!B$12:F$100,4,0),"")</f>
        <v>4</v>
      </c>
      <c r="F12" s="92">
        <f t="shared" si="0"/>
        <v>10</v>
      </c>
      <c r="G12" s="92" t="b">
        <f>IFERROR(IF(VLOOKUP(PlotMatrix!B12,'Risk assessment'!B$12:K$100,8,0)&gt;0,(VLOOKUP(PlotMatrix!B12,'Risk assessment'!B$12:K$100,8,0)),""),"")</f>
        <v>1</v>
      </c>
      <c r="H12" s="92" t="str">
        <f>IFERROR(IF(VLOOKUP(PlotMatrix!B12,'Risk assessment'!B$12:K$100,9,0)&gt;0,(VLOOKUP(PlotMatrix!B12,'Risk assessment'!B$12:K$100,9,0)),""),"")</f>
        <v/>
      </c>
      <c r="I12" s="92" t="str">
        <f t="shared" si="1"/>
        <v/>
      </c>
      <c r="J12" s="117">
        <f t="shared" ca="1" si="2"/>
        <v>5.68</v>
      </c>
      <c r="K12" s="117">
        <f t="shared" ca="1" si="2"/>
        <v>4</v>
      </c>
      <c r="L12" s="117">
        <f t="shared" ca="1" si="3"/>
        <v>0.85</v>
      </c>
      <c r="M12" s="117">
        <f t="shared" ca="1" si="4"/>
        <v>0</v>
      </c>
    </row>
    <row r="13" spans="1:13" x14ac:dyDescent="0.25">
      <c r="A13" s="109"/>
      <c r="B13" s="98" t="s">
        <v>44</v>
      </c>
      <c r="C13" s="113" t="str">
        <f>IFERROR(VLOOKUP(PlotMatrix!B13,'Risk assessment'!B$12:C$100,2,0),"")</f>
        <v>Significant changes of energy costs</v>
      </c>
      <c r="D13" s="92">
        <f>IFERROR(VLOOKUP(PlotMatrix!B13,'Risk assessment'!B$12:F$100,3,0),"")</f>
        <v>1</v>
      </c>
      <c r="E13" s="92">
        <f>IFERROR(VLOOKUP(PlotMatrix!B13,'Risk assessment'!B$12:F$100,4,0),"")</f>
        <v>5</v>
      </c>
      <c r="F13" s="92">
        <f t="shared" si="0"/>
        <v>6</v>
      </c>
      <c r="G13" s="92" t="b">
        <f>IFERROR(IF(VLOOKUP(PlotMatrix!B13,'Risk assessment'!B$12:K$100,8,0)&gt;0,(VLOOKUP(PlotMatrix!B13,'Risk assessment'!B$12:K$100,8,0)),""),"")</f>
        <v>1</v>
      </c>
      <c r="H13" s="92" t="str">
        <f>IFERROR(IF(VLOOKUP(PlotMatrix!B13,'Risk assessment'!B$12:K$100,9,0)&gt;0,(VLOOKUP(PlotMatrix!B13,'Risk assessment'!B$12:K$100,9,0)),""),"")</f>
        <v/>
      </c>
      <c r="I13" s="92" t="str">
        <f t="shared" si="1"/>
        <v/>
      </c>
      <c r="J13" s="117">
        <f t="shared" ca="1" si="2"/>
        <v>0.98</v>
      </c>
      <c r="K13" s="117">
        <f t="shared" ca="1" si="2"/>
        <v>5</v>
      </c>
      <c r="L13" s="117">
        <f t="shared" ca="1" si="3"/>
        <v>0.77</v>
      </c>
      <c r="M13" s="117">
        <f t="shared" ca="1" si="4"/>
        <v>0</v>
      </c>
    </row>
    <row r="14" spans="1:13" x14ac:dyDescent="0.25">
      <c r="A14" s="110"/>
      <c r="B14" s="98" t="s">
        <v>46</v>
      </c>
      <c r="C14" s="113" t="str">
        <f>IFERROR(VLOOKUP(PlotMatrix!B14,'Risk assessment'!B$12:C$100,2,0),"")</f>
        <v>Low financing for work leading to low safety standards</v>
      </c>
      <c r="D14" s="92">
        <f>IFERROR(VLOOKUP(PlotMatrix!B14,'Risk assessment'!B$12:F$100,3,0),"")</f>
        <v>1</v>
      </c>
      <c r="E14" s="92">
        <f>IFERROR(VLOOKUP(PlotMatrix!B14,'Risk assessment'!B$12:F$100,4,0),"")</f>
        <v>1</v>
      </c>
      <c r="F14" s="92">
        <f t="shared" si="0"/>
        <v>2</v>
      </c>
      <c r="G14" s="92" t="b">
        <f>IFERROR(IF(VLOOKUP(PlotMatrix!B14,'Risk assessment'!B$12:K$100,8,0)&gt;0,(VLOOKUP(PlotMatrix!B14,'Risk assessment'!B$12:K$100,8,0)),""),"")</f>
        <v>1</v>
      </c>
      <c r="H14" s="92">
        <f>IFERROR(IF(VLOOKUP(PlotMatrix!B14,'Risk assessment'!B$12:K$100,9,0)&gt;0,(VLOOKUP(PlotMatrix!B14,'Risk assessment'!B$12:K$100,9,0)),""),"")</f>
        <v>3</v>
      </c>
      <c r="I14" s="92">
        <f t="shared" si="1"/>
        <v>4</v>
      </c>
      <c r="J14" s="117">
        <f t="shared" ca="1" si="2"/>
        <v>0.76</v>
      </c>
      <c r="K14" s="117">
        <f t="shared" ca="1" si="2"/>
        <v>1</v>
      </c>
      <c r="L14" s="117">
        <f t="shared" ca="1" si="3"/>
        <v>0.9</v>
      </c>
      <c r="M14" s="117">
        <f t="shared" ca="1" si="4"/>
        <v>2.62</v>
      </c>
    </row>
    <row r="15" spans="1:13" x14ac:dyDescent="0.25">
      <c r="A15" s="108"/>
      <c r="B15" s="98" t="s">
        <v>48</v>
      </c>
      <c r="C15" s="113" t="str">
        <f>IFERROR(VLOOKUP(PlotMatrix!B15,'Risk assessment'!B$12:C$100,2,0),"")</f>
        <v>Unanticipated delays and costs in operations (materials, services, maintenance)</v>
      </c>
      <c r="D15" s="92">
        <f>IFERROR(VLOOKUP(PlotMatrix!B15,'Risk assessment'!B$12:F$100,3,0),"")</f>
        <v>1</v>
      </c>
      <c r="E15" s="92">
        <f>IFERROR(VLOOKUP(PlotMatrix!B15,'Risk assessment'!B$12:F$100,4,0),"")</f>
        <v>4</v>
      </c>
      <c r="F15" s="92">
        <f t="shared" si="0"/>
        <v>5</v>
      </c>
      <c r="G15" s="92" t="b">
        <f>IFERROR(IF(VLOOKUP(PlotMatrix!B15,'Risk assessment'!B$12:K$100,8,0)&gt;0,(VLOOKUP(PlotMatrix!B15,'Risk assessment'!B$12:K$100,8,0)),""),"")</f>
        <v>1</v>
      </c>
      <c r="H15" s="92">
        <f>IFERROR(IF(VLOOKUP(PlotMatrix!B15,'Risk assessment'!B$12:K$100,9,0)&gt;0,(VLOOKUP(PlotMatrix!B15,'Risk assessment'!B$12:K$100,9,0)),""),"")</f>
        <v>3</v>
      </c>
      <c r="I15" s="92">
        <f t="shared" si="1"/>
        <v>4</v>
      </c>
      <c r="J15" s="117">
        <f t="shared" ca="1" si="2"/>
        <v>0.84</v>
      </c>
      <c r="K15" s="117">
        <f t="shared" ca="1" si="2"/>
        <v>4</v>
      </c>
      <c r="L15" s="117">
        <f t="shared" ca="1" si="3"/>
        <v>0.61</v>
      </c>
      <c r="M15" s="117">
        <f t="shared" ca="1" si="4"/>
        <v>2.83</v>
      </c>
    </row>
    <row r="16" spans="1:13" x14ac:dyDescent="0.25">
      <c r="A16" s="112"/>
      <c r="B16" s="98" t="s">
        <v>34</v>
      </c>
      <c r="C16" s="113" t="str">
        <f>IFERROR(VLOOKUP(PlotMatrix!B16,'Risk assessment'!B$12:C$100,2,0),"")</f>
        <v>Changes in policies, laws, taxes and regulations put development/economy in jeopardy</v>
      </c>
      <c r="D16" s="92">
        <f>IFERROR(VLOOKUP(PlotMatrix!B16,'Risk assessment'!B$12:F$100,3,0),"")</f>
        <v>1</v>
      </c>
      <c r="E16" s="92">
        <f>IFERROR(VLOOKUP(PlotMatrix!B16,'Risk assessment'!B$12:F$100,4,0),"")</f>
        <v>2</v>
      </c>
      <c r="F16" s="92">
        <f t="shared" si="0"/>
        <v>3</v>
      </c>
      <c r="G16" s="92" t="b">
        <f>IFERROR(IF(VLOOKUP(PlotMatrix!B16,'Risk assessment'!B$12:K$100,8,0)&gt;0,(VLOOKUP(PlotMatrix!B16,'Risk assessment'!B$12:K$100,8,0)),""),"")</f>
        <v>1</v>
      </c>
      <c r="H16" s="92">
        <f>IFERROR(IF(VLOOKUP(PlotMatrix!B16,'Risk assessment'!B$12:K$100,9,0)&gt;0,(VLOOKUP(PlotMatrix!B16,'Risk assessment'!B$12:K$100,9,0)),""),"")</f>
        <v>1</v>
      </c>
      <c r="I16" s="92">
        <f t="shared" si="1"/>
        <v>2</v>
      </c>
      <c r="J16" s="117">
        <f t="shared" ca="1" si="2"/>
        <v>0.6</v>
      </c>
      <c r="K16" s="117">
        <f t="shared" ca="1" si="2"/>
        <v>2</v>
      </c>
      <c r="L16" s="117">
        <f t="shared" ca="1" si="3"/>
        <v>0.8</v>
      </c>
      <c r="M16" s="117">
        <f t="shared" ca="1" si="4"/>
        <v>0.91</v>
      </c>
    </row>
    <row r="17" spans="1:13" x14ac:dyDescent="0.25">
      <c r="A17" s="111"/>
      <c r="B17" s="98" t="s">
        <v>42</v>
      </c>
      <c r="C17" s="113" t="str">
        <f>IFERROR(VLOOKUP(PlotMatrix!B17,'Risk assessment'!B$12:C$100,2,0),"")</f>
        <v>Lack or loss of clients</v>
      </c>
      <c r="D17" s="92">
        <f>IFERROR(VLOOKUP(PlotMatrix!B17,'Risk assessment'!B$12:F$100,3,0),"")</f>
        <v>1</v>
      </c>
      <c r="E17" s="92">
        <f>IFERROR(VLOOKUP(PlotMatrix!B17,'Risk assessment'!B$12:F$100,4,0),"")</f>
        <v>3</v>
      </c>
      <c r="F17" s="92">
        <f t="shared" si="0"/>
        <v>4</v>
      </c>
      <c r="G17" s="92" t="b">
        <f>IFERROR(IF(VLOOKUP(PlotMatrix!B17,'Risk assessment'!B$12:K$100,8,0)&gt;0,(VLOOKUP(PlotMatrix!B17,'Risk assessment'!B$12:K$100,8,0)),""),"")</f>
        <v>1</v>
      </c>
      <c r="H17" s="92">
        <f>IFERROR(IF(VLOOKUP(PlotMatrix!B17,'Risk assessment'!B$12:K$100,9,0)&gt;0,(VLOOKUP(PlotMatrix!B17,'Risk assessment'!B$12:K$100,9,0)),""),"")</f>
        <v>4</v>
      </c>
      <c r="I17" s="92">
        <f t="shared" si="1"/>
        <v>5</v>
      </c>
      <c r="J17" s="117">
        <f t="shared" ca="1" si="2"/>
        <v>0.79</v>
      </c>
      <c r="K17" s="117">
        <f t="shared" ca="1" si="2"/>
        <v>3</v>
      </c>
      <c r="L17" s="117">
        <f t="shared" ca="1" si="3"/>
        <v>0.74</v>
      </c>
      <c r="M17" s="117">
        <f t="shared" ca="1" si="4"/>
        <v>3.66</v>
      </c>
    </row>
    <row r="18" spans="1:13" x14ac:dyDescent="0.25">
      <c r="B18" s="9"/>
      <c r="C18" s="9"/>
      <c r="D18" s="92" t="str">
        <f>IFERROR(VLOOKUP(PlotMatrix!B18,'Risk assessment'!B$12:F$100,3),"")</f>
        <v/>
      </c>
      <c r="E18" s="92" t="str">
        <f>IFERROR(VLOOKUP(PlotMatrix!B18,'Risk assessment'!B$12:F$100,4),"")</f>
        <v/>
      </c>
      <c r="F18" s="92" t="str">
        <f t="shared" ref="F18:F19" si="5">IFERROR(D18+E18,"")</f>
        <v/>
      </c>
      <c r="G18" s="92" t="str">
        <f>IFERROR(IF(VLOOKUP(PlotMatrix!B18,'Risk assessment'!B$12:K$100,8)&gt;0,(VLOOKUP(PlotMatrix!B18,'Risk assessment'!B$12:K$100,8)),""),"")</f>
        <v/>
      </c>
      <c r="H18" s="92" t="str">
        <f>IFERROR(IF(VLOOKUP(PlotMatrix!B18,'Risk assessment'!B$12:K$100,9)&gt;0,(VLOOKUP(PlotMatrix!B18,'Risk assessment'!B$12:K$100,9)),""),"")</f>
        <v/>
      </c>
      <c r="I18" s="9" t="str">
        <f t="shared" si="1"/>
        <v/>
      </c>
    </row>
    <row r="19" spans="1:13" x14ac:dyDescent="0.25">
      <c r="B19" s="9"/>
      <c r="C19" s="9"/>
      <c r="D19" s="92" t="str">
        <f>IFERROR(VLOOKUP(PlotMatrix!B19,'Risk assessment'!B$12:F$100,3),"")</f>
        <v/>
      </c>
      <c r="E19" s="92" t="str">
        <f>IFERROR(VLOOKUP(PlotMatrix!B19,'Risk assessment'!B$12:F$100,4),"")</f>
        <v/>
      </c>
      <c r="F19" s="92" t="str">
        <f t="shared" si="5"/>
        <v/>
      </c>
      <c r="G19" s="92" t="str">
        <f>IFERROR(IF(VLOOKUP(PlotMatrix!B19,'Risk assessment'!B$12:K$100,8)&gt;0,(VLOOKUP(PlotMatrix!B19,'Risk assessment'!B$12:K$100,8)),""),"")</f>
        <v/>
      </c>
      <c r="H19" s="92" t="str">
        <f>IFERROR(IF(VLOOKUP(PlotMatrix!B19,'Risk assessment'!B$12:K$100,9)&gt;0,(VLOOKUP(PlotMatrix!B19,'Risk assessment'!B$12:K$100,9)),""),"")</f>
        <v/>
      </c>
      <c r="I19" s="9" t="str">
        <f t="shared" si="1"/>
        <v/>
      </c>
    </row>
    <row r="20" spans="1:13" x14ac:dyDescent="0.25">
      <c r="B20" s="9"/>
      <c r="C20" s="9"/>
    </row>
    <row r="21" spans="1:13" x14ac:dyDescent="0.25">
      <c r="B21" s="114"/>
      <c r="C21" s="114"/>
    </row>
    <row r="22" spans="1:13" x14ac:dyDescent="0.25">
      <c r="B22" s="114"/>
      <c r="C22" s="114"/>
    </row>
    <row r="23" spans="1:13" x14ac:dyDescent="0.25">
      <c r="B23" s="114"/>
      <c r="C23" s="114"/>
    </row>
    <row r="24" spans="1:13" x14ac:dyDescent="0.25">
      <c r="B24" s="114"/>
      <c r="C24" s="114"/>
    </row>
    <row r="25" spans="1:13" x14ac:dyDescent="0.25">
      <c r="B25" s="114"/>
      <c r="C25" s="114"/>
    </row>
    <row r="26" spans="1:13" x14ac:dyDescent="0.25">
      <c r="B26" s="114"/>
      <c r="C26" s="114"/>
    </row>
    <row r="27" spans="1:13" x14ac:dyDescent="0.25">
      <c r="B27" s="114"/>
      <c r="C27" s="114"/>
    </row>
    <row r="28" spans="1:13" x14ac:dyDescent="0.25">
      <c r="B28" s="114"/>
      <c r="C28" s="115"/>
    </row>
    <row r="29" spans="1:13" x14ac:dyDescent="0.25">
      <c r="B29" s="114"/>
      <c r="C29" s="115"/>
    </row>
    <row r="30" spans="1:13" x14ac:dyDescent="0.25">
      <c r="B30" s="114"/>
      <c r="C30" s="115"/>
    </row>
    <row r="31" spans="1:13" x14ac:dyDescent="0.25">
      <c r="B31" s="114"/>
      <c r="C31" s="115"/>
    </row>
    <row r="32" spans="1:13" x14ac:dyDescent="0.25">
      <c r="B32" s="114"/>
      <c r="C32" s="115"/>
    </row>
    <row r="33" spans="2:3" x14ac:dyDescent="0.25">
      <c r="B33" s="114"/>
      <c r="C33" s="115"/>
    </row>
    <row r="34" spans="2:3" x14ac:dyDescent="0.25">
      <c r="B34" s="114"/>
      <c r="C34" s="115"/>
    </row>
    <row r="35" spans="2:3" x14ac:dyDescent="0.25">
      <c r="B35" s="114"/>
      <c r="C35" s="115"/>
    </row>
    <row r="36" spans="2:3" x14ac:dyDescent="0.25">
      <c r="B36" s="114"/>
      <c r="C36" s="115"/>
    </row>
    <row r="37" spans="2:3" x14ac:dyDescent="0.25">
      <c r="B37" s="114"/>
      <c r="C37" s="115"/>
    </row>
    <row r="38" spans="2:3" x14ac:dyDescent="0.25">
      <c r="B38" s="114"/>
      <c r="C38" s="115"/>
    </row>
    <row r="39" spans="2:3" x14ac:dyDescent="0.25">
      <c r="B39" s="114"/>
      <c r="C39" s="115"/>
    </row>
    <row r="40" spans="2:3" x14ac:dyDescent="0.25">
      <c r="B40" s="114"/>
      <c r="C40" s="115"/>
    </row>
    <row r="41" spans="2:3" x14ac:dyDescent="0.25">
      <c r="B41" s="114"/>
      <c r="C41" s="115"/>
    </row>
    <row r="42" spans="2:3" x14ac:dyDescent="0.25">
      <c r="B42" s="114"/>
      <c r="C42" s="115"/>
    </row>
    <row r="43" spans="2:3" x14ac:dyDescent="0.25">
      <c r="B43" s="114"/>
      <c r="C43" s="115"/>
    </row>
    <row r="44" spans="2:3" x14ac:dyDescent="0.25">
      <c r="B44" s="114"/>
      <c r="C44" s="115"/>
    </row>
    <row r="45" spans="2:3" x14ac:dyDescent="0.25">
      <c r="B45" s="114"/>
      <c r="C45" s="115"/>
    </row>
    <row r="46" spans="2:3" x14ac:dyDescent="0.25">
      <c r="B46" s="114"/>
      <c r="C46" s="115"/>
    </row>
    <row r="47" spans="2:3" x14ac:dyDescent="0.25">
      <c r="B47" s="114"/>
      <c r="C47" s="115"/>
    </row>
    <row r="48" spans="2:3" x14ac:dyDescent="0.25">
      <c r="B48" s="114"/>
      <c r="C48" s="115"/>
    </row>
    <row r="49" spans="2:3" x14ac:dyDescent="0.25">
      <c r="B49" s="114"/>
      <c r="C49" s="115"/>
    </row>
    <row r="50" spans="2:3" x14ac:dyDescent="0.25">
      <c r="B50" s="114"/>
      <c r="C50" s="115"/>
    </row>
    <row r="51" spans="2:3" x14ac:dyDescent="0.25">
      <c r="B51" s="114"/>
      <c r="C51" s="115"/>
    </row>
    <row r="52" spans="2:3" x14ac:dyDescent="0.25">
      <c r="B52" s="114"/>
      <c r="C52" s="115"/>
    </row>
    <row r="53" spans="2:3" x14ac:dyDescent="0.25">
      <c r="B53" s="114"/>
      <c r="C53" s="115"/>
    </row>
    <row r="54" spans="2:3" x14ac:dyDescent="0.25">
      <c r="B54" s="114"/>
      <c r="C54" s="115"/>
    </row>
    <row r="55" spans="2:3" x14ac:dyDescent="0.25">
      <c r="B55" s="114"/>
      <c r="C55" s="115"/>
    </row>
    <row r="56" spans="2:3" x14ac:dyDescent="0.25">
      <c r="B56" s="114"/>
      <c r="C56" s="115"/>
    </row>
    <row r="57" spans="2:3" x14ac:dyDescent="0.25">
      <c r="B57" s="114"/>
      <c r="C57" s="115"/>
    </row>
    <row r="58" spans="2:3" x14ac:dyDescent="0.25">
      <c r="B58" s="114"/>
      <c r="C58" s="115"/>
    </row>
    <row r="59" spans="2:3" x14ac:dyDescent="0.25">
      <c r="B59" s="114"/>
      <c r="C59" s="115"/>
    </row>
    <row r="60" spans="2:3" x14ac:dyDescent="0.25">
      <c r="B60" s="114"/>
      <c r="C60" s="115"/>
    </row>
    <row r="61" spans="2:3" x14ac:dyDescent="0.25">
      <c r="B61" s="114"/>
      <c r="C61" s="115"/>
    </row>
    <row r="62" spans="2:3" x14ac:dyDescent="0.25">
      <c r="B62" s="114"/>
      <c r="C62" s="115"/>
    </row>
    <row r="63" spans="2:3" x14ac:dyDescent="0.25">
      <c r="B63" s="114"/>
      <c r="C63" s="115"/>
    </row>
    <row r="64" spans="2:3" x14ac:dyDescent="0.25">
      <c r="B64" s="114"/>
      <c r="C64" s="115"/>
    </row>
    <row r="65" spans="2:3" x14ac:dyDescent="0.25">
      <c r="B65" s="114"/>
      <c r="C65" s="115"/>
    </row>
    <row r="66" spans="2:3" x14ac:dyDescent="0.25">
      <c r="B66" s="114"/>
      <c r="C66" s="115"/>
    </row>
    <row r="67" spans="2:3" x14ac:dyDescent="0.25">
      <c r="B67" s="114"/>
      <c r="C67" s="115"/>
    </row>
    <row r="68" spans="2:3" x14ac:dyDescent="0.25">
      <c r="B68" s="114"/>
      <c r="C68" s="115"/>
    </row>
    <row r="69" spans="2:3" x14ac:dyDescent="0.25">
      <c r="B69" s="114"/>
      <c r="C69" s="115"/>
    </row>
    <row r="70" spans="2:3" x14ac:dyDescent="0.25">
      <c r="B70" s="114"/>
      <c r="C70" s="115"/>
    </row>
    <row r="71" spans="2:3" x14ac:dyDescent="0.25">
      <c r="B71" s="114"/>
      <c r="C71" s="115"/>
    </row>
    <row r="72" spans="2:3" x14ac:dyDescent="0.25">
      <c r="B72" s="114"/>
      <c r="C72" s="115"/>
    </row>
    <row r="73" spans="2:3" x14ac:dyDescent="0.25">
      <c r="B73" s="114"/>
      <c r="C73" s="115"/>
    </row>
    <row r="74" spans="2:3" x14ac:dyDescent="0.25">
      <c r="B74" s="114"/>
      <c r="C74" s="115"/>
    </row>
    <row r="75" spans="2:3" x14ac:dyDescent="0.25">
      <c r="B75" s="114"/>
      <c r="C75" s="115"/>
    </row>
    <row r="76" spans="2:3" x14ac:dyDescent="0.25">
      <c r="B76" s="114"/>
      <c r="C76" s="115"/>
    </row>
    <row r="77" spans="2:3" x14ac:dyDescent="0.25">
      <c r="B77" s="114"/>
      <c r="C77" s="115"/>
    </row>
    <row r="78" spans="2:3" x14ac:dyDescent="0.25">
      <c r="B78" s="114"/>
      <c r="C78" s="115"/>
    </row>
    <row r="79" spans="2:3" x14ac:dyDescent="0.25">
      <c r="B79" s="114"/>
      <c r="C79" s="115"/>
    </row>
    <row r="80" spans="2:3" x14ac:dyDescent="0.25">
      <c r="B80" s="114"/>
      <c r="C80" s="115"/>
    </row>
    <row r="81" spans="2:3" x14ac:dyDescent="0.25">
      <c r="B81" s="114"/>
      <c r="C81" s="115"/>
    </row>
    <row r="82" spans="2:3" x14ac:dyDescent="0.25">
      <c r="B82" s="114"/>
      <c r="C82" s="115"/>
    </row>
    <row r="83" spans="2:3" x14ac:dyDescent="0.25">
      <c r="B83" s="114"/>
      <c r="C83" s="115"/>
    </row>
    <row r="84" spans="2:3" x14ac:dyDescent="0.25">
      <c r="B84" s="114"/>
      <c r="C84" s="115"/>
    </row>
    <row r="85" spans="2:3" x14ac:dyDescent="0.25">
      <c r="B85" s="114"/>
      <c r="C85" s="115"/>
    </row>
    <row r="86" spans="2:3" x14ac:dyDescent="0.25">
      <c r="B86" s="114"/>
      <c r="C86" s="115"/>
    </row>
    <row r="87" spans="2:3" x14ac:dyDescent="0.25">
      <c r="B87" s="114"/>
      <c r="C87" s="115"/>
    </row>
    <row r="88" spans="2:3" x14ac:dyDescent="0.25">
      <c r="B88" s="114"/>
      <c r="C88" s="115"/>
    </row>
    <row r="89" spans="2:3" x14ac:dyDescent="0.25">
      <c r="B89" s="114"/>
      <c r="C89" s="115"/>
    </row>
    <row r="90" spans="2:3" x14ac:dyDescent="0.25">
      <c r="B90" s="114"/>
      <c r="C90" s="115"/>
    </row>
    <row r="91" spans="2:3" x14ac:dyDescent="0.25">
      <c r="B91" s="114"/>
      <c r="C91" s="115"/>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L28" sqref="L28"/>
    </sheetView>
  </sheetViews>
  <sheetFormatPr baseColWidth="10" defaultRowHeight="13.8" x14ac:dyDescent="0.25"/>
  <cols>
    <col min="4" max="6" width="11.19921875" style="9"/>
  </cols>
  <sheetData>
    <row r="1" spans="2:127" x14ac:dyDescent="0.25">
      <c r="B1" t="s">
        <v>223</v>
      </c>
      <c r="C1" t="s">
        <v>24</v>
      </c>
      <c r="G1">
        <f>SUM(G2:G100)</f>
        <v>55</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C-1 ; ;</v>
      </c>
      <c r="F2" s="9" t="str">
        <f>IFERROR(LEFT(E2,LEN(E2)-2),"")</f>
        <v>C-1 ;</v>
      </c>
      <c r="G2">
        <f>COUNTIFS('Risk assessment'!D$12:D$100,Feuil1!C2,'Risk assessment'!E$12:E$100,B2)</f>
        <v>2</v>
      </c>
      <c r="H2" s="9" t="str">
        <f>IF($G2=0,"",IFERROR(CONCATENATE(INDEX('Risk assessment'!$B$12:$B$100,MATCH(CONCATENATE(Feuil1!$C2,"-",Feuil1!$B2,"-",Feuil1!H$1),'Risk assessment'!$R$12:$R$100,FALSE),1)," ;"),""))</f>
        <v>C-1 ;</v>
      </c>
      <c r="I2" s="9" t="str">
        <f>IF($G2=0,"",IFERROR(CONCATENATE(INDEX('Risk assessment'!$B$12:$B$100,MATCH(CONCATENATE(Feuil1!$C2,"-",Feuil1!$B2,"-",Feuil1!I$1),'Risk assessment'!$R$12:$R$100,FALSE),1)," ;"),""))</f>
        <v xml:space="preserve"> ;</v>
      </c>
      <c r="J2" s="9" t="str">
        <f>IF($G2=0,"",IFERROR(CONCATENATE(INDEX('Risk assessment'!$B$12:$B$100,MATCH(CONCATENATE(Feuil1!$C2,"-",Feuil1!$B2,"-",Feuil1!J$1),'Risk assessment'!$R$12:$R$100,FALSE),1)," ;"),""))</f>
        <v/>
      </c>
      <c r="K2" s="9" t="str">
        <f>IF($G2=0,"",IFERROR(CONCATENATE(INDEX('Risk assessment'!$B$12:$B$100,MATCH(CONCATENATE(Feuil1!$C2,"-",Feuil1!$B2,"-",Feuil1!K$1),'Risk assessment'!$R$12:$R$100,FALSE),1)," ;"),""))</f>
        <v/>
      </c>
      <c r="L2" s="9" t="str">
        <f>IF($G2=0,"",IFERROR(CONCATENATE(INDEX('Risk assessment'!$B$12:$B$100,MATCH(CONCATENATE(Feuil1!$C2,"-",Feuil1!$B2,"-",Feuil1!L$1),'Risk assessment'!$R$12:$R$100,FALSE),1)," ;"),""))</f>
        <v/>
      </c>
      <c r="M2" s="9" t="str">
        <f>IF($G2=0,"",IFERROR(CONCATENATE(INDEX('Risk assessment'!$B$12:$B$100,MATCH(CONCATENATE(Feuil1!$C2,"-",Feuil1!$B2,"-",Feuil1!M$1),'Risk assessment'!$R$12:$R$100,FALSE),1)," ;"),""))</f>
        <v/>
      </c>
      <c r="N2" s="9" t="str">
        <f>IF($G2=0,"",IFERROR(CONCATENATE(INDEX('Risk assessment'!$B$12:$B$100,MATCH(CONCATENATE(Feuil1!$C2,"-",Feuil1!$B2,"-",Feuil1!N$1),'Risk assessment'!$R$12:$R$100,FALSE),1)," ;"),""))</f>
        <v/>
      </c>
      <c r="O2" s="9" t="str">
        <f>IF($G2=0,"",IFERROR(CONCATENATE(INDEX('Risk assessment'!$B$12:$B$100,MATCH(CONCATENATE(Feuil1!$C2,"-",Feuil1!$B2,"-",Feuil1!O$1),'Risk assessment'!$R$12:$R$100,FALSE),1)," ;"),""))</f>
        <v/>
      </c>
      <c r="P2" s="9" t="str">
        <f>IF($G2=0,"",IFERROR(CONCATENATE(INDEX('Risk assessment'!$B$12:$B$100,MATCH(CONCATENATE(Feuil1!$C2,"-",Feuil1!$B2,"-",Feuil1!P$1),'Risk assessment'!$R$12:$R$100,FALSE),1)," ;"),""))</f>
        <v/>
      </c>
      <c r="Q2" s="9" t="str">
        <f>IF($G2=0,"",IFERROR(CONCATENATE(INDEX('Risk assessment'!$B$12:$B$100,MATCH(CONCATENATE(Feuil1!$C2,"-",Feuil1!$B2,"-",Feuil1!Q$1),'Risk assessment'!$R$12:$R$100,FALSE),1)," ;"),""))</f>
        <v/>
      </c>
      <c r="R2" s="9" t="str">
        <f>IF($G2=0,"",IFERROR(CONCATENATE(INDEX('Risk assessment'!$B$12:$B$100,MATCH(CONCATENATE(Feuil1!$C2,"-",Feuil1!$B2,"-",Feuil1!R$1),'Risk assessment'!$R$12:$R$100,FALSE),1)," ;"),""))</f>
        <v/>
      </c>
      <c r="S2" s="9" t="str">
        <f>IF($G2=0,"",IFERROR(CONCATENATE(INDEX('Risk assessment'!$B$12:$B$100,MATCH(CONCATENATE(Feuil1!$C2,"-",Feuil1!$B2,"-",Feuil1!S$1),'Risk assessment'!$R$12:$R$100,FALSE),1)," ;"),""))</f>
        <v/>
      </c>
      <c r="T2" s="9" t="str">
        <f>IF($G2=0,"",IFERROR(CONCATENATE(INDEX('Risk assessment'!$B$12:$B$100,MATCH(CONCATENATE(Feuil1!$C2,"-",Feuil1!$B2,"-",Feuil1!T$1),'Risk assessment'!$R$12:$R$100,FALSE),1)," ;"),""))</f>
        <v/>
      </c>
      <c r="U2" s="9" t="str">
        <f>IF($G2=0,"",IFERROR(CONCATENATE(INDEX('Risk assessment'!$B$12:$B$100,MATCH(CONCATENATE(Feuil1!$C2,"-",Feuil1!$B2,"-",Feuil1!U$1),'Risk assessment'!$R$12:$R$100,FALSE),1)," ;"),""))</f>
        <v/>
      </c>
      <c r="V2" s="9" t="str">
        <f>IF($G2=0,"",IFERROR(CONCATENATE(INDEX('Risk assessment'!$B$12:$B$100,MATCH(CONCATENATE(Feuil1!$C2,"-",Feuil1!$B2,"-",Feuil1!V$1),'Risk assessment'!$R$12:$R$100,FALSE),1)," ;"),""))</f>
        <v/>
      </c>
      <c r="W2" s="9" t="str">
        <f>IF($G2=0,"",IFERROR(CONCATENATE(INDEX('Risk assessment'!$B$12:$B$100,MATCH(CONCATENATE(Feuil1!$C2,"-",Feuil1!$B2,"-",Feuil1!W$1),'Risk assessment'!$R$12:$R$100,FALSE),1)," ;"),""))</f>
        <v/>
      </c>
      <c r="X2" s="9" t="str">
        <f>IF($G2=0,"",IFERROR(CONCATENATE(INDEX('Risk assessment'!$B$12:$B$100,MATCH(CONCATENATE(Feuil1!$C2,"-",Feuil1!$B2,"-",Feuil1!X$1),'Risk assessment'!$R$12:$R$100,FALSE),1)," ;"),""))</f>
        <v/>
      </c>
      <c r="Y2" s="9" t="str">
        <f>IF($G2=0,"",IFERROR(CONCATENATE(INDEX('Risk assessment'!$B$12:$B$100,MATCH(CONCATENATE(Feuil1!$C2,"-",Feuil1!$B2,"-",Feuil1!Y$1),'Risk assessment'!$R$12:$R$100,FALSE),1)," ;"),""))</f>
        <v/>
      </c>
      <c r="Z2" s="9" t="str">
        <f>IF($G2=0,"",IFERROR(CONCATENATE(INDEX('Risk assessment'!$B$12:$B$100,MATCH(CONCATENATE(Feuil1!$C2,"-",Feuil1!$B2,"-",Feuil1!Z$1),'Risk assessment'!$R$12:$R$100,FALSE),1)," ;"),""))</f>
        <v/>
      </c>
      <c r="AA2" s="9" t="str">
        <f>IF($G2=0,"",IFERROR(CONCATENATE(INDEX('Risk assessment'!$B$12:$B$100,MATCH(CONCATENATE(Feuil1!$C2,"-",Feuil1!$B2,"-",Feuil1!AA$1),'Risk assessment'!$R$12:$R$100,FALSE),1)," ;"),""))</f>
        <v/>
      </c>
      <c r="AB2" s="9" t="str">
        <f>IF($G2=0,"",IFERROR(CONCATENATE(INDEX('Risk assessment'!$B$12:$B$100,MATCH(CONCATENATE(Feuil1!$C2,"-",Feuil1!$B2,"-",Feuil1!AB$1),'Risk assessment'!$R$12:$R$100,FALSE),1)," ;"),""))</f>
        <v/>
      </c>
      <c r="AC2" s="9" t="str">
        <f>IF($G2=0,"",IFERROR(CONCATENATE(INDEX('Risk assessment'!$B$12:$B$100,MATCH(CONCATENATE(Feuil1!$C2,"-",Feuil1!$B2,"-",Feuil1!AC$1),'Risk assessment'!$R$12:$R$100,FALSE),1)," ;"),""))</f>
        <v/>
      </c>
      <c r="AD2" s="9" t="str">
        <f>IF($G2=0,"",IFERROR(CONCATENATE(INDEX('Risk assessment'!$B$12:$B$100,MATCH(CONCATENATE(Feuil1!$C2,"-",Feuil1!$B2,"-",Feuil1!AD$1),'Risk assessment'!$R$12:$R$100,FALSE),1)," ;"),""))</f>
        <v/>
      </c>
      <c r="AE2" s="9" t="str">
        <f>IF($G2=0,"",IFERROR(CONCATENATE(INDEX('Risk assessment'!$B$12:$B$100,MATCH(CONCATENATE(Feuil1!$C2,"-",Feuil1!$B2,"-",Feuil1!AE$1),'Risk assessment'!$R$12:$R$100,FALSE),1)," ;"),""))</f>
        <v/>
      </c>
      <c r="AF2" s="9" t="str">
        <f>IF($G2=0,"",IFERROR(CONCATENATE(INDEX('Risk assessment'!$B$12:$B$100,MATCH(CONCATENATE(Feuil1!$C2,"-",Feuil1!$B2,"-",Feuil1!AF$1),'Risk assessment'!$R$12:$R$100,FALSE),1)," ;"),""))</f>
        <v/>
      </c>
      <c r="AG2" s="9" t="str">
        <f>IF($G2=0,"",IFERROR(CONCATENATE(INDEX('Risk assessment'!$B$12:$B$100,MATCH(CONCATENATE(Feuil1!$C2,"-",Feuil1!$B2,"-",Feuil1!AG$1),'Risk assessment'!$R$12:$R$100,FALSE),1)," ;"),""))</f>
        <v/>
      </c>
      <c r="AH2" s="9" t="str">
        <f>IF($G2=0,"",IFERROR(CONCATENATE(INDEX('Risk assessment'!$B$12:$B$100,MATCH(CONCATENATE(Feuil1!$C2,"-",Feuil1!$B2,"-",Feuil1!AH$1),'Risk assessment'!$R$12:$R$100,FALSE),1)," ;"),""))</f>
        <v/>
      </c>
      <c r="AI2" s="9" t="str">
        <f>IF($G2=0,"",IFERROR(CONCATENATE(INDEX('Risk assessment'!$B$12:$B$100,MATCH(CONCATENATE(Feuil1!$C2,"-",Feuil1!$B2,"-",Feuil1!AI$1),'Risk assessment'!$R$12:$R$100,FALSE),1)," ;"),""))</f>
        <v/>
      </c>
      <c r="AJ2" s="9" t="str">
        <f>IF($G2=0,"",IFERROR(CONCATENATE(INDEX('Risk assessment'!$B$12:$B$100,MATCH(CONCATENATE(Feuil1!$C2,"-",Feuil1!$B2,"-",Feuil1!AJ$1),'Risk assessment'!$R$12:$R$100,FALSE),1)," ;"),""))</f>
        <v/>
      </c>
      <c r="AK2" s="9" t="str">
        <f>IF($G2=0,"",IFERROR(CONCATENATE(INDEX('Risk assessment'!$B$12:$B$100,MATCH(CONCATENATE(Feuil1!$C2,"-",Feuil1!$B2,"-",Feuil1!AK$1),'Risk assessment'!$R$12:$R$100,FALSE),1)," ;"),""))</f>
        <v/>
      </c>
      <c r="AL2" s="9" t="str">
        <f>IF($G2=0,"",IFERROR(CONCATENATE(INDEX('Risk assessment'!$B$12:$B$100,MATCH(CONCATENATE(Feuil1!$C2,"-",Feuil1!$B2,"-",Feuil1!AL$1),'Risk assessment'!$R$12:$R$100,FALSE),1)," ;"),""))</f>
        <v/>
      </c>
      <c r="AM2" s="9" t="str">
        <f>IF($G2=0,"",IFERROR(CONCATENATE(INDEX('Risk assessment'!$B$12:$B$100,MATCH(CONCATENATE(Feuil1!$C2,"-",Feuil1!$B2,"-",Feuil1!AM$1),'Risk assessment'!$R$12:$R$100,FALSE),1)," ;"),""))</f>
        <v/>
      </c>
      <c r="AN2" s="9" t="str">
        <f>IF($G2=0,"",IFERROR(CONCATENATE(INDEX('Risk assessment'!$B$12:$B$100,MATCH(CONCATENATE(Feuil1!$C2,"-",Feuil1!$B2,"-",Feuil1!AN$1),'Risk assessment'!$R$12:$R$100,FALSE),1)," ;"),""))</f>
        <v/>
      </c>
      <c r="AO2" s="9" t="str">
        <f>IF($G2=0,"",IFERROR(CONCATENATE(INDEX('Risk assessment'!$B$12:$B$100,MATCH(CONCATENATE(Feuil1!$C2,"-",Feuil1!$B2,"-",Feuil1!AO$1),'Risk assessment'!$R$12:$R$100,FALSE),1)," ;"),""))</f>
        <v/>
      </c>
      <c r="AP2" s="9" t="str">
        <f>IF($G2=0,"",IFERROR(CONCATENATE(INDEX('Risk assessment'!$B$12:$B$100,MATCH(CONCATENATE(Feuil1!$C2,"-",Feuil1!$B2,"-",Feuil1!AP$1),'Risk assessment'!$R$12:$R$100,FALSE),1)," ;"),""))</f>
        <v/>
      </c>
      <c r="AQ2" s="9" t="str">
        <f>IF($G2=0,"",IFERROR(CONCATENATE(INDEX('Risk assessment'!$B$12:$B$100,MATCH(CONCATENATE(Feuil1!$C2,"-",Feuil1!$B2,"-",Feuil1!AQ$1),'Risk assessment'!$R$12:$R$100,FALSE),1)," ;"),""))</f>
        <v/>
      </c>
      <c r="AR2" s="9" t="str">
        <f>IF($G2=0,"",IFERROR(CONCATENATE(INDEX('Risk assessment'!$B$12:$B$100,MATCH(CONCATENATE(Feuil1!$C2,"-",Feuil1!$B2,"-",Feuil1!AR$1),'Risk assessment'!$R$12:$R$100,FALSE),1)," ;"),""))</f>
        <v/>
      </c>
      <c r="AS2" s="9" t="str">
        <f>IF($G2=0,"",IFERROR(CONCATENATE(INDEX('Risk assessment'!$B$12:$B$100,MATCH(CONCATENATE(Feuil1!$C2,"-",Feuil1!$B2,"-",Feuil1!AS$1),'Risk assessment'!$R$12:$R$100,FALSE),1)," ;"),""))</f>
        <v/>
      </c>
      <c r="AT2" s="9" t="str">
        <f>IF($G2=0,"",IFERROR(CONCATENATE(INDEX('Risk assessment'!$B$12:$B$100,MATCH(CONCATENATE(Feuil1!$C2,"-",Feuil1!$B2,"-",Feuil1!AT$1),'Risk assessment'!$R$12:$R$100,FALSE),1)," ;"),""))</f>
        <v/>
      </c>
      <c r="AU2" s="9" t="str">
        <f>IF($G2=0,"",IFERROR(CONCATENATE(INDEX('Risk assessment'!$B$12:$B$100,MATCH(CONCATENATE(Feuil1!$C2,"-",Feuil1!$B2,"-",Feuil1!AU$1),'Risk assessment'!$R$12:$R$100,FALSE),1)," ;"),""))</f>
        <v/>
      </c>
      <c r="AV2" s="9" t="str">
        <f>IF($G2=0,"",IFERROR(CONCATENATE(INDEX('Risk assessment'!$B$12:$B$100,MATCH(CONCATENATE(Feuil1!$C2,"-",Feuil1!$B2,"-",Feuil1!AV$1),'Risk assessment'!$R$12:$R$100,FALSE),1)," ;"),""))</f>
        <v/>
      </c>
      <c r="AW2" s="9" t="str">
        <f>IF($G2=0,"",IFERROR(CONCATENATE(INDEX('Risk assessment'!$B$12:$B$100,MATCH(CONCATENATE(Feuil1!$C2,"-",Feuil1!$B2,"-",Feuil1!AW$1),'Risk assessment'!$R$12:$R$100,FALSE),1)," ;"),""))</f>
        <v/>
      </c>
      <c r="AX2" s="9" t="str">
        <f>IF($G2=0,"",IFERROR(CONCATENATE(INDEX('Risk assessment'!$B$12:$B$100,MATCH(CONCATENATE(Feuil1!$C2,"-",Feuil1!$B2,"-",Feuil1!AX$1),'Risk assessment'!$R$12:$R$100,FALSE),1)," ;"),""))</f>
        <v/>
      </c>
      <c r="AY2" s="9" t="str">
        <f>IF($G2=0,"",IFERROR(CONCATENATE(INDEX('Risk assessment'!$B$12:$B$100,MATCH(CONCATENATE(Feuil1!$C2,"-",Feuil1!$B2,"-",Feuil1!AY$1),'Risk assessment'!$R$12:$R$100,FALSE),1)," ;"),""))</f>
        <v/>
      </c>
      <c r="AZ2" s="9" t="str">
        <f>IF($G2=0,"",IFERROR(CONCATENATE(INDEX('Risk assessment'!$B$12:$B$100,MATCH(CONCATENATE(Feuil1!$C2,"-",Feuil1!$B2,"-",Feuil1!AZ$1),'Risk assessment'!$R$12:$R$100,FALSE),1)," ;"),""))</f>
        <v/>
      </c>
      <c r="BA2" s="9" t="str">
        <f>IF($G2=0,"",IFERROR(CONCATENATE(INDEX('Risk assessment'!$B$12:$B$100,MATCH(CONCATENATE(Feuil1!$C2,"-",Feuil1!$B2,"-",Feuil1!BA$1),'Risk assessment'!$R$12:$R$100,FALSE),1)," ;"),""))</f>
        <v/>
      </c>
      <c r="BB2" s="9" t="str">
        <f>IF($G2=0,"",IFERROR(CONCATENATE(INDEX('Risk assessment'!$B$12:$B$100,MATCH(CONCATENATE(Feuil1!$C2,"-",Feuil1!$B2,"-",Feuil1!BB$1),'Risk assessment'!$R$12:$R$100,FALSE),1)," ;"),""))</f>
        <v/>
      </c>
      <c r="BC2" s="9" t="str">
        <f>IF($G2=0,"",IFERROR(CONCATENATE(INDEX('Risk assessment'!$B$12:$B$100,MATCH(CONCATENATE(Feuil1!$C2,"-",Feuil1!$B2,"-",Feuil1!BC$1),'Risk assessment'!$R$12:$R$100,FALSE),1)," ;"),""))</f>
        <v/>
      </c>
      <c r="BD2" s="9" t="str">
        <f>IF($G2=0,"",IFERROR(CONCATENATE(INDEX('Risk assessment'!$B$12:$B$100,MATCH(CONCATENATE(Feuil1!$C2,"-",Feuil1!$B2,"-",Feuil1!BD$1),'Risk assessment'!$R$12:$R$100,FALSE),1)," ;"),""))</f>
        <v/>
      </c>
      <c r="BE2" s="9" t="str">
        <f>IF($G2=0,"",IFERROR(CONCATENATE(INDEX('Risk assessment'!$B$12:$B$100,MATCH(CONCATENATE(Feuil1!$C2,"-",Feuil1!$B2,"-",Feuil1!BE$1),'Risk assessment'!$R$12:$R$100,FALSE),1)," ;"),""))</f>
        <v/>
      </c>
      <c r="BF2" s="9" t="str">
        <f>IF($G2=0,"",IFERROR(CONCATENATE(INDEX('Risk assessment'!$B$12:$B$100,MATCH(CONCATENATE(Feuil1!$C2,"-",Feuil1!$B2,"-",Feuil1!BF$1),'Risk assessment'!$R$12:$R$100,FALSE),1)," ;"),""))</f>
        <v/>
      </c>
      <c r="BG2" s="9" t="str">
        <f>IF($G2=0,"",IFERROR(CONCATENATE(INDEX('Risk assessment'!$B$12:$B$100,MATCH(CONCATENATE(Feuil1!$C2,"-",Feuil1!$B2,"-",Feuil1!BG$1),'Risk assessment'!$R$12:$R$100,FALSE),1)," ;"),""))</f>
        <v/>
      </c>
      <c r="BH2" s="9" t="str">
        <f>IF($G2=0,"",IFERROR(CONCATENATE(INDEX('Risk assessment'!$B$12:$B$100,MATCH(CONCATENATE(Feuil1!$C2,"-",Feuil1!$B2,"-",Feuil1!BH$1),'Risk assessment'!$R$12:$R$100,FALSE),1)," ;"),""))</f>
        <v/>
      </c>
      <c r="BI2" s="9" t="str">
        <f>IF($G2=0,"",IFERROR(CONCATENATE(INDEX('Risk assessment'!$B$12:$B$100,MATCH(CONCATENATE(Feuil1!$C2,"-",Feuil1!$B2,"-",Feuil1!BI$1),'Risk assessment'!$R$12:$R$100,FALSE),1)," ;"),""))</f>
        <v/>
      </c>
      <c r="BJ2" s="9" t="str">
        <f>IF($G2=0,"",IFERROR(CONCATENATE(INDEX('Risk assessment'!$B$12:$B$100,MATCH(CONCATENATE(Feuil1!$C2,"-",Feuil1!$B2,"-",Feuil1!BJ$1),'Risk assessment'!$R$12:$R$100,FALSE),1)," ;"),""))</f>
        <v/>
      </c>
      <c r="BK2" s="9" t="str">
        <f>IF($G2=0,"",IFERROR(CONCATENATE(INDEX('Risk assessment'!$B$12:$B$100,MATCH(CONCATENATE(Feuil1!$C2,"-",Feuil1!$B2,"-",Feuil1!BK$1),'Risk assessment'!$R$12:$R$100,FALSE),1)," ;"),""))</f>
        <v/>
      </c>
      <c r="BL2" s="9" t="str">
        <f>IF($G2=0,"",IFERROR(CONCATENATE(INDEX('Risk assessment'!$B$12:$B$100,MATCH(CONCATENATE(Feuil1!$C2,"-",Feuil1!$B2,"-",Feuil1!BL$1),'Risk assessment'!$R$12:$R$100,FALSE),1)," ;"),""))</f>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table'!D$11,B2+1,1)</f>
        <v>2</v>
      </c>
      <c r="C3" s="9">
        <f>IFERROR(IF(IF(B3=1,C2+1,C2)&lt;='Rating table'!H$11,IF(B3=1,C2+1,C2),""),"")</f>
        <v>1</v>
      </c>
      <c r="D3" s="9" t="str">
        <f t="shared" ref="D3:D66" si="0">IF(C3&lt;&gt;"",CONCATENATE(B3,"-",C3),"")</f>
        <v>2-1</v>
      </c>
      <c r="E3" s="9" t="str">
        <f t="shared" ref="E3:E66" si="1">CONCATENATE(H3,I3,J3,K3,L3,M3,N3,O3,P3,Q3,R3,S3,T3,U3,V3,W3,X3,Y3,Z3,AA3,AB3,AC3,AD3,AE3,AF3,AG3,AH3,AI3,AJ3,AK3)</f>
        <v>B-1 ;C-4 ;</v>
      </c>
      <c r="F3" s="9" t="str">
        <f t="shared" ref="F3:F66" si="2">IFERROR(LEFT(E3,LEN(E3)-2),"")</f>
        <v>B-1 ;C-4</v>
      </c>
      <c r="G3" s="9">
        <f>COUNTIFS('Risk assessment'!D$12:D$100,Feuil1!C3,'Risk assessment'!E$12:E$100,B3)</f>
        <v>2</v>
      </c>
      <c r="H3" s="9" t="str">
        <f>IF($G3=0,"",IFERROR(CONCATENATE(INDEX('Risk assessment'!$B$12:$B$100,MATCH(CONCATENATE(Feuil1!$C3,"-",Feuil1!$B3,"-",Feuil1!H$1),'Risk assessment'!$R$12:$R$100,FALSE),1)," ;"),""))</f>
        <v>B-1 ;</v>
      </c>
      <c r="I3" s="9" t="str">
        <f>IF($G3=0,"",IFERROR(CONCATENATE(INDEX('Risk assessment'!$B$12:$B$100,MATCH(CONCATENATE(Feuil1!$C3,"-",Feuil1!$B3,"-",Feuil1!I$1),'Risk assessment'!$R$12:$R$100,FALSE),1)," ;"),""))</f>
        <v>C-4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table'!D$11,B3+1,1)</f>
        <v>3</v>
      </c>
      <c r="C4" s="9">
        <f>IFERROR(IF(IF(B4=1,C3+1,C3)&lt;='Rating table'!H$11,IF(B4=1,C3+1,C3),""),"")</f>
        <v>1</v>
      </c>
      <c r="D4" s="9" t="str">
        <f t="shared" si="0"/>
        <v>3-1</v>
      </c>
      <c r="E4" s="9" t="str">
        <f t="shared" si="1"/>
        <v>B-6 ;</v>
      </c>
      <c r="F4" s="9" t="str">
        <f t="shared" si="2"/>
        <v>B-6</v>
      </c>
      <c r="G4" s="9">
        <f>COUNTIFS('Risk assessment'!D$12:D$100,Feuil1!C4,'Risk assessment'!E$12:E$100,B4)</f>
        <v>1</v>
      </c>
      <c r="H4" s="9" t="str">
        <f>IF($G4=0,"",IFERROR(CONCATENATE(INDEX('Risk assessment'!$B$12:$B$100,MATCH(CONCATENATE(Feuil1!$C4,"-",Feuil1!$B4,"-",Feuil1!H$1),'Risk assessment'!$R$12:$R$100,FALSE),1)," ;"),""))</f>
        <v>B-6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table'!D$11,B4+1,1)</f>
        <v>4</v>
      </c>
      <c r="C5" s="9">
        <f>IFERROR(IF(IF(B5=1,C4+1,C4)&lt;='Rating table'!H$11,IF(B5=1,C4+1,C4),""),"")</f>
        <v>1</v>
      </c>
      <c r="D5" s="9" t="str">
        <f t="shared" si="0"/>
        <v>4-1</v>
      </c>
      <c r="E5" s="9" t="str">
        <f t="shared" si="1"/>
        <v>B-5 ;</v>
      </c>
      <c r="F5" s="9" t="str">
        <f t="shared" si="2"/>
        <v>B-5</v>
      </c>
      <c r="G5" s="9">
        <f>COUNTIFS('Risk assessment'!D$12:D$100,Feuil1!C5,'Risk assessment'!E$12:E$100,B5)</f>
        <v>1</v>
      </c>
      <c r="H5" s="9" t="str">
        <f>IF($G5=0,"",IFERROR(CONCATENATE(INDEX('Risk assessment'!$B$12:$B$100,MATCH(CONCATENATE(Feuil1!$C5,"-",Feuil1!$B5,"-",Feuil1!H$1),'Risk assessment'!$R$12:$R$100,FALSE),1)," ;"),""))</f>
        <v>B-5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table'!D$11,B5+1,1)</f>
        <v>5</v>
      </c>
      <c r="C6" s="9">
        <f>IFERROR(IF(IF(B6=1,C5+1,C5)&lt;='Rating table'!H$11,IF(B6=1,C5+1,C5),""),"")</f>
        <v>1</v>
      </c>
      <c r="D6" s="9" t="str">
        <f t="shared" si="0"/>
        <v>5-1</v>
      </c>
      <c r="E6" s="9" t="str">
        <f t="shared" si="1"/>
        <v>B-8 ;</v>
      </c>
      <c r="F6" s="9" t="str">
        <f t="shared" si="2"/>
        <v>B-8</v>
      </c>
      <c r="G6" s="9">
        <f>COUNTIFS('Risk assessment'!D$12:D$100,Feuil1!C6,'Risk assessment'!E$12:E$100,B6)</f>
        <v>1</v>
      </c>
      <c r="H6" s="9" t="str">
        <f>IF($G6=0,"",IFERROR(CONCATENATE(INDEX('Risk assessment'!$B$12:$B$100,MATCH(CONCATENATE(Feuil1!$C6,"-",Feuil1!$B6,"-",Feuil1!H$1),'Risk assessment'!$R$12:$R$100,FALSE),1)," ;"),""))</f>
        <v>B-8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table'!D$11,B6+1,1)</f>
        <v>6</v>
      </c>
      <c r="C7" s="9">
        <f>IFERROR(IF(IF(B7=1,C6+1,C6)&lt;='Rating table'!H$11,IF(B7=1,C6+1,C6),""),"")</f>
        <v>1</v>
      </c>
      <c r="D7" s="9" t="str">
        <f t="shared" si="0"/>
        <v>6-1</v>
      </c>
      <c r="E7" s="9" t="str">
        <f t="shared" si="1"/>
        <v>C-2 ;C-3 ;C-8 ;</v>
      </c>
      <c r="F7" s="9" t="str">
        <f t="shared" si="2"/>
        <v>C-2 ;C-3 ;C-8</v>
      </c>
      <c r="G7" s="9">
        <f>COUNTIFS('Risk assessment'!D$12:D$100,Feuil1!C7,'Risk assessment'!E$12:E$100,B7)</f>
        <v>3</v>
      </c>
      <c r="H7" s="9" t="str">
        <f>IF($G7=0,"",IFERROR(CONCATENATE(INDEX('Risk assessment'!$B$12:$B$100,MATCH(CONCATENATE(Feuil1!$C7,"-",Feuil1!$B7,"-",Feuil1!H$1),'Risk assessment'!$R$12:$R$100,FALSE),1)," ;"),""))</f>
        <v>C-2 ;</v>
      </c>
      <c r="I7" s="9" t="str">
        <f>IF($G7=0,"",IFERROR(CONCATENATE(INDEX('Risk assessment'!$B$12:$B$100,MATCH(CONCATENATE(Feuil1!$C7,"-",Feuil1!$B7,"-",Feuil1!I$1),'Risk assessment'!$R$12:$R$100,FALSE),1)," ;"),""))</f>
        <v>C-3 ;</v>
      </c>
      <c r="J7" s="9" t="str">
        <f>IF($G7=0,"",IFERROR(CONCATENATE(INDEX('Risk assessment'!$B$12:$B$100,MATCH(CONCATENATE(Feuil1!$C7,"-",Feuil1!$B7,"-",Feuil1!J$1),'Risk assessment'!$R$12:$R$100,FALSE),1)," ;"),""))</f>
        <v>C-8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table'!D$11,B7+1,1)</f>
        <v>7</v>
      </c>
      <c r="C8" s="9">
        <f>IFERROR(IF(IF(B8=1,C7+1,C7)&lt;='Rating table'!H$11,IF(B8=1,C7+1,C7),""),"")</f>
        <v>1</v>
      </c>
      <c r="D8" s="9" t="str">
        <f t="shared" si="0"/>
        <v>7-1</v>
      </c>
      <c r="E8" s="9" t="str">
        <f t="shared" si="1"/>
        <v>B-9 ;N-1 ;</v>
      </c>
      <c r="F8" s="9" t="str">
        <f t="shared" si="2"/>
        <v>B-9 ;N-1</v>
      </c>
      <c r="G8" s="9">
        <f>COUNTIFS('Risk assessment'!D$12:D$100,Feuil1!C8,'Risk assessment'!E$12:E$100,B8)</f>
        <v>2</v>
      </c>
      <c r="H8" s="9" t="str">
        <f>IF($G8=0,"",IFERROR(CONCATENATE(INDEX('Risk assessment'!$B$12:$B$100,MATCH(CONCATENATE(Feuil1!$C8,"-",Feuil1!$B8,"-",Feuil1!H$1),'Risk assessment'!$R$12:$R$100,FALSE),1)," ;"),""))</f>
        <v>B-9 ;</v>
      </c>
      <c r="I8" s="9" t="str">
        <f>IF($G8=0,"",IFERROR(CONCATENATE(INDEX('Risk assessment'!$B$12:$B$100,MATCH(CONCATENATE(Feuil1!$C8,"-",Feuil1!$B8,"-",Feuil1!I$1),'Risk assessment'!$R$12:$R$100,FALSE),1)," ;"),""))</f>
        <v>N-1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table'!D$11,B8+1,1)</f>
        <v>8</v>
      </c>
      <c r="C9" s="9">
        <f>IFERROR(IF(IF(B9=1,C8+1,C8)&lt;='Rating table'!H$11,IF(B9=1,C8+1,C8),""),"")</f>
        <v>1</v>
      </c>
      <c r="D9" s="9" t="str">
        <f t="shared" si="0"/>
        <v>8-1</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table'!D$11,B9+1,1)</f>
        <v>9</v>
      </c>
      <c r="C10" s="9">
        <f>IFERROR(IF(IF(B10=1,C9+1,C9)&lt;='Rating table'!H$11,IF(B10=1,C9+1,C9),""),"")</f>
        <v>1</v>
      </c>
      <c r="D10" s="9" t="str">
        <f t="shared" si="0"/>
        <v>9-1</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table'!D$11,B10+1,1)</f>
        <v>10</v>
      </c>
      <c r="C11" s="9">
        <f>IFERROR(IF(IF(B11=1,C10+1,C10)&lt;='Rating table'!H$11,IF(B11=1,C10+1,C10),""),"")</f>
        <v>1</v>
      </c>
      <c r="D11" s="9" t="str">
        <f t="shared" si="0"/>
        <v>10-1</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table'!D$11,B11+1,1)</f>
        <v>1</v>
      </c>
      <c r="C12" s="9">
        <f>IFERROR(IF(IF(B12=1,C11+1,C11)&lt;='Rating table'!H$11,IF(B12=1,C11+1,C11),""),"")</f>
        <v>2</v>
      </c>
      <c r="D12" s="9" t="str">
        <f t="shared" si="0"/>
        <v>1-2</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table'!D$11,B12+1,1)</f>
        <v>2</v>
      </c>
      <c r="C13" s="9">
        <f>IFERROR(IF(IF(B13=1,C12+1,C12)&lt;='Rating table'!H$11,IF(B13=1,C12+1,C12),""),"")</f>
        <v>2</v>
      </c>
      <c r="D13" s="9" t="str">
        <f t="shared" si="0"/>
        <v>2-2</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table'!D$11,B13+1,1)</f>
        <v>3</v>
      </c>
      <c r="C14" s="9">
        <f>IFERROR(IF(IF(B14=1,C13+1,C13)&lt;='Rating table'!H$11,IF(B14=1,C13+1,C13),""),"")</f>
        <v>2</v>
      </c>
      <c r="D14" s="9" t="str">
        <f t="shared" si="0"/>
        <v>3-2</v>
      </c>
      <c r="E14" s="9" t="str">
        <f t="shared" si="1"/>
        <v>D-10 ;</v>
      </c>
      <c r="F14" s="9" t="str">
        <f t="shared" si="2"/>
        <v>D-10</v>
      </c>
      <c r="G14" s="9">
        <f>COUNTIFS('Risk assessment'!D$12:D$100,Feuil1!C14,'Risk assessment'!E$12:E$100,B14)</f>
        <v>1</v>
      </c>
      <c r="H14" s="9" t="str">
        <f>IF($G14=0,"",IFERROR(CONCATENATE(INDEX('Risk assessment'!$B$12:$B$100,MATCH(CONCATENATE(Feuil1!$C14,"-",Feuil1!$B14,"-",Feuil1!H$1),'Risk assessment'!$R$12:$R$100,FALSE),1)," ;"),""))</f>
        <v>D-10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table'!D$11,B14+1,1)</f>
        <v>4</v>
      </c>
      <c r="C15" s="9">
        <f>IFERROR(IF(IF(B15=1,C14+1,C14)&lt;='Rating table'!H$11,IF(B15=1,C14+1,C14),""),"")</f>
        <v>2</v>
      </c>
      <c r="D15" s="9" t="str">
        <f t="shared" si="0"/>
        <v>4-2</v>
      </c>
      <c r="E15" s="9" t="str">
        <f t="shared" si="1"/>
        <v>D-9 ;</v>
      </c>
      <c r="F15" s="9" t="str">
        <f t="shared" si="2"/>
        <v>D-9</v>
      </c>
      <c r="G15" s="9">
        <f>COUNTIFS('Risk assessment'!D$12:D$100,Feuil1!C15,'Risk assessment'!E$12:E$100,B15)</f>
        <v>1</v>
      </c>
      <c r="H15" s="9" t="str">
        <f>IF($G15=0,"",IFERROR(CONCATENATE(INDEX('Risk assessment'!$B$12:$B$100,MATCH(CONCATENATE(Feuil1!$C15,"-",Feuil1!$B15,"-",Feuil1!H$1),'Risk assessment'!$R$12:$R$100,FALSE),1)," ;"),""))</f>
        <v>D-9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table'!D$11,B15+1,1)</f>
        <v>5</v>
      </c>
      <c r="C16" s="9">
        <f>IFERROR(IF(IF(B16=1,C15+1,C15)&lt;='Rating table'!H$11,IF(B16=1,C15+1,C15),""),"")</f>
        <v>2</v>
      </c>
      <c r="D16" s="9" t="str">
        <f t="shared" si="0"/>
        <v>5-2</v>
      </c>
      <c r="E16" s="9" t="str">
        <f t="shared" si="1"/>
        <v>D-7 ;D-8 ;</v>
      </c>
      <c r="F16" s="9" t="str">
        <f t="shared" si="2"/>
        <v>D-7 ;D-8</v>
      </c>
      <c r="G16" s="9">
        <f>COUNTIFS('Risk assessment'!D$12:D$100,Feuil1!C16,'Risk assessment'!E$12:E$100,B16)</f>
        <v>2</v>
      </c>
      <c r="H16" s="9" t="str">
        <f>IF($G16=0,"",IFERROR(CONCATENATE(INDEX('Risk assessment'!$B$12:$B$100,MATCH(CONCATENATE(Feuil1!$C16,"-",Feuil1!$B16,"-",Feuil1!H$1),'Risk assessment'!$R$12:$R$100,FALSE),1)," ;"),""))</f>
        <v>D-7 ;</v>
      </c>
      <c r="I16" s="9" t="str">
        <f>IF($G16=0,"",IFERROR(CONCATENATE(INDEX('Risk assessment'!$B$12:$B$100,MATCH(CONCATENATE(Feuil1!$C16,"-",Feuil1!$B16,"-",Feuil1!I$1),'Risk assessment'!$R$12:$R$100,FALSE),1)," ;"),""))</f>
        <v>D-8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table'!D$11,B16+1,1)</f>
        <v>6</v>
      </c>
      <c r="C17" s="9">
        <f>IFERROR(IF(IF(B17=1,C16+1,C16)&lt;='Rating table'!H$11,IF(B17=1,C16+1,C16),""),"")</f>
        <v>2</v>
      </c>
      <c r="D17" s="9" t="str">
        <f t="shared" si="0"/>
        <v>6-2</v>
      </c>
      <c r="E17" s="9" t="str">
        <f t="shared" si="1"/>
        <v>B-2 ;D-6 ;F-6 ;</v>
      </c>
      <c r="F17" s="9" t="str">
        <f t="shared" si="2"/>
        <v>B-2 ;D-6 ;F-6</v>
      </c>
      <c r="G17" s="9">
        <f>COUNTIFS('Risk assessment'!D$12:D$100,Feuil1!C17,'Risk assessment'!E$12:E$100,B17)</f>
        <v>3</v>
      </c>
      <c r="H17" s="9" t="str">
        <f>IF($G17=0,"",IFERROR(CONCATENATE(INDEX('Risk assessment'!$B$12:$B$100,MATCH(CONCATENATE(Feuil1!$C17,"-",Feuil1!$B17,"-",Feuil1!H$1),'Risk assessment'!$R$12:$R$100,FALSE),1)," ;"),""))</f>
        <v>B-2 ;</v>
      </c>
      <c r="I17" s="9" t="str">
        <f>IF($G17=0,"",IFERROR(CONCATENATE(INDEX('Risk assessment'!$B$12:$B$100,MATCH(CONCATENATE(Feuil1!$C17,"-",Feuil1!$B17,"-",Feuil1!I$1),'Risk assessment'!$R$12:$R$100,FALSE),1)," ;"),""))</f>
        <v>D-6 ;</v>
      </c>
      <c r="J17" s="9" t="str">
        <f>IF($G17=0,"",IFERROR(CONCATENATE(INDEX('Risk assessment'!$B$12:$B$100,MATCH(CONCATENATE(Feuil1!$C17,"-",Feuil1!$B17,"-",Feuil1!J$1),'Risk assessment'!$R$12:$R$100,FALSE),1)," ;"),""))</f>
        <v>F-6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table'!D$11,B17+1,1)</f>
        <v>7</v>
      </c>
      <c r="C18" s="9">
        <f>IFERROR(IF(IF(B18=1,C17+1,C17)&lt;='Rating table'!H$11,IF(B18=1,C17+1,C17),""),"")</f>
        <v>2</v>
      </c>
      <c r="D18" s="9" t="str">
        <f t="shared" si="0"/>
        <v>7-2</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table'!D$11,B18+1,1)</f>
        <v>8</v>
      </c>
      <c r="C19" s="9">
        <f>IFERROR(IF(IF(B19=1,C18+1,C18)&lt;='Rating table'!H$11,IF(B19=1,C18+1,C18),""),"")</f>
        <v>2</v>
      </c>
      <c r="D19" s="9" t="str">
        <f t="shared" si="0"/>
        <v>8-2</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table'!D$11,B19+1,1)</f>
        <v>9</v>
      </c>
      <c r="C20" s="9">
        <f>IFERROR(IF(IF(B20=1,C19+1,C19)&lt;='Rating table'!H$11,IF(B20=1,C19+1,C19),""),"")</f>
        <v>2</v>
      </c>
      <c r="D20" s="9" t="str">
        <f t="shared" si="0"/>
        <v>9-2</v>
      </c>
      <c r="E20" s="9" t="str">
        <f t="shared" si="1"/>
        <v>C-5-a ;D-11 ;</v>
      </c>
      <c r="F20" s="9" t="str">
        <f t="shared" si="2"/>
        <v>C-5-a ;D-11</v>
      </c>
      <c r="G20" s="9">
        <f>COUNTIFS('Risk assessment'!D$12:D$100,Feuil1!C20,'Risk assessment'!E$12:E$100,B20)</f>
        <v>2</v>
      </c>
      <c r="H20" s="9" t="str">
        <f>IF($G20=0,"",IFERROR(CONCATENATE(INDEX('Risk assessment'!$B$12:$B$100,MATCH(CONCATENATE(Feuil1!$C20,"-",Feuil1!$B20,"-",Feuil1!H$1),'Risk assessment'!$R$12:$R$100,FALSE),1)," ;"),""))</f>
        <v>C-5-a ;</v>
      </c>
      <c r="I20" s="9" t="str">
        <f>IF($G20=0,"",IFERROR(CONCATENATE(INDEX('Risk assessment'!$B$12:$B$100,MATCH(CONCATENATE(Feuil1!$C20,"-",Feuil1!$B20,"-",Feuil1!I$1),'Risk assessment'!$R$12:$R$100,FALSE),1)," ;"),""))</f>
        <v>D-11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table'!D$11,B20+1,1)</f>
        <v>10</v>
      </c>
      <c r="C21" s="9">
        <f>IFERROR(IF(IF(B21=1,C20+1,C20)&lt;='Rating table'!H$11,IF(B21=1,C20+1,C20),""),"")</f>
        <v>2</v>
      </c>
      <c r="D21" s="9" t="str">
        <f t="shared" si="0"/>
        <v>10-2</v>
      </c>
      <c r="E21" s="9" t="str">
        <f t="shared" si="1"/>
        <v>B-7 ;</v>
      </c>
      <c r="F21" s="9" t="str">
        <f t="shared" si="2"/>
        <v>B-7</v>
      </c>
      <c r="G21" s="9">
        <f>COUNTIFS('Risk assessment'!D$12:D$100,Feuil1!C21,'Risk assessment'!E$12:E$100,B21)</f>
        <v>1</v>
      </c>
      <c r="H21" s="9" t="str">
        <f>IF($G21=0,"",IFERROR(CONCATENATE(INDEX('Risk assessment'!$B$12:$B$100,MATCH(CONCATENATE(Feuil1!$C21,"-",Feuil1!$B21,"-",Feuil1!H$1),'Risk assessment'!$R$12:$R$100,FALSE),1)," ;"),""))</f>
        <v>B-7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table'!D$11,B21+1,1)</f>
        <v>1</v>
      </c>
      <c r="C22" s="9">
        <f>IFERROR(IF(IF(B22=1,C21+1,C21)&lt;='Rating table'!H$11,IF(B22=1,C21+1,C21),""),"")</f>
        <v>3</v>
      </c>
      <c r="D22" s="9" t="str">
        <f t="shared" si="0"/>
        <v>1-3</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table'!D$11,B22+1,1)</f>
        <v>2</v>
      </c>
      <c r="C23" s="9">
        <f>IFERROR(IF(IF(B23=1,C22+1,C22)&lt;='Rating table'!H$11,IF(B23=1,C22+1,C22),""),"")</f>
        <v>3</v>
      </c>
      <c r="D23" s="9" t="str">
        <f t="shared" si="0"/>
        <v>2-3</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table'!D$11,B23+1,1)</f>
        <v>3</v>
      </c>
      <c r="C24" s="9">
        <f>IFERROR(IF(IF(B24=1,C23+1,C23)&lt;='Rating table'!H$11,IF(B24=1,C23+1,C23),""),"")</f>
        <v>3</v>
      </c>
      <c r="D24" s="9" t="str">
        <f t="shared" si="0"/>
        <v>3-3</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table'!D$11,B24+1,1)</f>
        <v>4</v>
      </c>
      <c r="C25" s="9">
        <f>IFERROR(IF(IF(B25=1,C24+1,C24)&lt;='Rating table'!H$11,IF(B25=1,C24+1,C24),""),"")</f>
        <v>3</v>
      </c>
      <c r="D25" s="9" t="str">
        <f t="shared" si="0"/>
        <v>4-3</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table'!D$11,B25+1,1)</f>
        <v>5</v>
      </c>
      <c r="C26" s="9">
        <f>IFERROR(IF(IF(B26=1,C25+1,C25)&lt;='Rating table'!H$11,IF(B26=1,C25+1,C25),""),"")</f>
        <v>3</v>
      </c>
      <c r="D26" s="9" t="str">
        <f t="shared" si="0"/>
        <v>5-3</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table'!D$11,B26+1,1)</f>
        <v>6</v>
      </c>
      <c r="C27" s="9">
        <f>IFERROR(IF(IF(B27=1,C26+1,C26)&lt;='Rating table'!H$11,IF(B27=1,C26+1,C26),""),"")</f>
        <v>3</v>
      </c>
      <c r="D27" s="9" t="str">
        <f t="shared" si="0"/>
        <v>6-3</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table'!D$11,B27+1,1)</f>
        <v>7</v>
      </c>
      <c r="C28" s="9">
        <f>IFERROR(IF(IF(B28=1,C27+1,C27)&lt;='Rating table'!H$11,IF(B28=1,C27+1,C27),""),"")</f>
        <v>3</v>
      </c>
      <c r="D28" s="9" t="str">
        <f t="shared" si="0"/>
        <v>7-3</v>
      </c>
      <c r="E28" s="9" t="str">
        <f t="shared" si="1"/>
        <v>B-4 ;</v>
      </c>
      <c r="F28" s="9" t="str">
        <f t="shared" si="2"/>
        <v>B-4</v>
      </c>
      <c r="G28" s="9">
        <f>COUNTIFS('Risk assessment'!D$12:D$100,Feuil1!C28,'Risk assessment'!E$12:E$100,B28)</f>
        <v>1</v>
      </c>
      <c r="H28" s="9" t="str">
        <f>IF($G28=0,"",IFERROR(CONCATENATE(INDEX('Risk assessment'!$B$12:$B$100,MATCH(CONCATENATE(Feuil1!$C28,"-",Feuil1!$B28,"-",Feuil1!H$1),'Risk assessment'!$R$12:$R$100,FALSE),1)," ;"),""))</f>
        <v>B-4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table'!D$11,B28+1,1)</f>
        <v>8</v>
      </c>
      <c r="C29" s="9">
        <f>IFERROR(IF(IF(B29=1,C28+1,C28)&lt;='Rating table'!H$11,IF(B29=1,C28+1,C28),""),"")</f>
        <v>3</v>
      </c>
      <c r="D29" s="9" t="str">
        <f t="shared" si="0"/>
        <v>8-3</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table'!D$11,B29+1,1)</f>
        <v>9</v>
      </c>
      <c r="C30" s="9">
        <f>IFERROR(IF(IF(B30=1,C29+1,C29)&lt;='Rating table'!H$11,IF(B30=1,C29+1,C29),""),"")</f>
        <v>3</v>
      </c>
      <c r="D30" s="9" t="str">
        <f t="shared" si="0"/>
        <v>9-3</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table'!D$11,B30+1,1)</f>
        <v>10</v>
      </c>
      <c r="C31" s="9">
        <f>IFERROR(IF(IF(B31=1,C30+1,C30)&lt;='Rating table'!H$11,IF(B31=1,C30+1,C30),""),"")</f>
        <v>3</v>
      </c>
      <c r="D31" s="9" t="str">
        <f t="shared" si="0"/>
        <v>10-3</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table'!D$11,B31+1,1)</f>
        <v>1</v>
      </c>
      <c r="C32" s="9">
        <f>IFERROR(IF(IF(B32=1,C31+1,C31)&lt;='Rating table'!H$11,IF(B32=1,C31+1,C31),""),"")</f>
        <v>4</v>
      </c>
      <c r="D32" s="9" t="str">
        <f t="shared" si="0"/>
        <v>1-4</v>
      </c>
      <c r="E32" s="9" t="str">
        <f t="shared" si="1"/>
        <v>F-8-b ;C-6 ;</v>
      </c>
      <c r="F32" s="9" t="str">
        <f t="shared" si="2"/>
        <v>F-8-b ;C-6</v>
      </c>
      <c r="G32" s="9">
        <f>COUNTIFS('Risk assessment'!D$12:D$100,Feuil1!C32,'Risk assessment'!E$12:E$100,B32)</f>
        <v>2</v>
      </c>
      <c r="H32" s="9" t="str">
        <f>IF($G32=0,"",IFERROR(CONCATENATE(INDEX('Risk assessment'!$B$12:$B$100,MATCH(CONCATENATE(Feuil1!$C32,"-",Feuil1!$B32,"-",Feuil1!H$1),'Risk assessment'!$R$12:$R$100,FALSE),1)," ;"),""))</f>
        <v>F-8-b ;</v>
      </c>
      <c r="I32" s="9" t="str">
        <f>IF($G32=0,"",IFERROR(CONCATENATE(INDEX('Risk assessment'!$B$12:$B$100,MATCH(CONCATENATE(Feuil1!$C32,"-",Feuil1!$B32,"-",Feuil1!I$1),'Risk assessment'!$R$12:$R$100,FALSE),1)," ;"),""))</f>
        <v>C-6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table'!D$11,B32+1,1)</f>
        <v>2</v>
      </c>
      <c r="C33" s="9">
        <f>IFERROR(IF(IF(B33=1,C32+1,C32)&lt;='Rating table'!H$11,IF(B33=1,C32+1,C32),""),"")</f>
        <v>4</v>
      </c>
      <c r="D33" s="9" t="str">
        <f t="shared" si="0"/>
        <v>2-4</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table'!D$11,B33+1,1)</f>
        <v>3</v>
      </c>
      <c r="C34" s="9">
        <f>IFERROR(IF(IF(B34=1,C33+1,C33)&lt;='Rating table'!H$11,IF(B34=1,C33+1,C33),""),"")</f>
        <v>4</v>
      </c>
      <c r="D34" s="9" t="str">
        <f t="shared" si="0"/>
        <v>3-4</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table'!D$11,B34+1,1)</f>
        <v>4</v>
      </c>
      <c r="C35" s="9">
        <f>IFERROR(IF(IF(B35=1,C34+1,C34)&lt;='Rating table'!H$11,IF(B35=1,C34+1,C34),""),"")</f>
        <v>4</v>
      </c>
      <c r="D35" s="9" t="str">
        <f t="shared" si="0"/>
        <v>4-4</v>
      </c>
      <c r="E35" s="9" t="str">
        <f t="shared" si="1"/>
        <v>F-1 ;</v>
      </c>
      <c r="F35" s="9" t="str">
        <f t="shared" si="2"/>
        <v>F-1</v>
      </c>
      <c r="G35" s="9">
        <f>COUNTIFS('Risk assessment'!D$12:D$100,Feuil1!C35,'Risk assessment'!E$12:E$100,B35)</f>
        <v>1</v>
      </c>
      <c r="H35" s="9" t="str">
        <f>IF($G35=0,"",IFERROR(CONCATENATE(INDEX('Risk assessment'!$B$12:$B$100,MATCH(CONCATENATE(Feuil1!$C35,"-",Feuil1!$B35,"-",Feuil1!H$1),'Risk assessment'!$R$12:$R$100,FALSE),1)," ;"),""))</f>
        <v>F-1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table'!D$11,B35+1,1)</f>
        <v>5</v>
      </c>
      <c r="C36" s="9">
        <f>IFERROR(IF(IF(B36=1,C35+1,C35)&lt;='Rating table'!H$11,IF(B36=1,C35+1,C35),""),"")</f>
        <v>4</v>
      </c>
      <c r="D36" s="9" t="str">
        <f t="shared" si="0"/>
        <v>5-4</v>
      </c>
      <c r="E36" s="9" t="str">
        <f t="shared" si="1"/>
        <v>E-7 ;</v>
      </c>
      <c r="F36" s="9" t="str">
        <f t="shared" si="2"/>
        <v>E-7</v>
      </c>
      <c r="G36" s="9">
        <f>COUNTIFS('Risk assessment'!D$12:D$100,Feuil1!C36,'Risk assessment'!E$12:E$100,B36)</f>
        <v>1</v>
      </c>
      <c r="H36" s="9" t="str">
        <f>IF($G36=0,"",IFERROR(CONCATENATE(INDEX('Risk assessment'!$B$12:$B$100,MATCH(CONCATENATE(Feuil1!$C36,"-",Feuil1!$B36,"-",Feuil1!H$1),'Risk assessment'!$R$12:$R$100,FALSE),1)," ;"),""))</f>
        <v>E-7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table'!D$11,B36+1,1)</f>
        <v>6</v>
      </c>
      <c r="C37" s="9">
        <f>IFERROR(IF(IF(B37=1,C36+1,C36)&lt;='Rating table'!H$11,IF(B37=1,C36+1,C36),""),"")</f>
        <v>4</v>
      </c>
      <c r="D37" s="9" t="str">
        <f t="shared" si="0"/>
        <v>6-4</v>
      </c>
      <c r="E37" s="9" t="str">
        <f t="shared" si="1"/>
        <v>F-7 ;E-9 ;F-4 ;</v>
      </c>
      <c r="F37" s="9" t="str">
        <f t="shared" si="2"/>
        <v>F-7 ;E-9 ;F-4</v>
      </c>
      <c r="G37" s="9">
        <f>COUNTIFS('Risk assessment'!D$12:D$100,Feuil1!C37,'Risk assessment'!E$12:E$100,B37)</f>
        <v>3</v>
      </c>
      <c r="H37" s="9" t="str">
        <f>IF($G37=0,"",IFERROR(CONCATENATE(INDEX('Risk assessment'!$B$12:$B$100,MATCH(CONCATENATE(Feuil1!$C37,"-",Feuil1!$B37,"-",Feuil1!H$1),'Risk assessment'!$R$12:$R$100,FALSE),1)," ;"),""))</f>
        <v>F-7 ;</v>
      </c>
      <c r="I37" s="9" t="str">
        <f>IF($G37=0,"",IFERROR(CONCATENATE(INDEX('Risk assessment'!$B$12:$B$100,MATCH(CONCATENATE(Feuil1!$C37,"-",Feuil1!$B37,"-",Feuil1!I$1),'Risk assessment'!$R$12:$R$100,FALSE),1)," ;"),""))</f>
        <v>E-9 ;</v>
      </c>
      <c r="J37" s="9" t="str">
        <f>IF($G37=0,"",IFERROR(CONCATENATE(INDEX('Risk assessment'!$B$12:$B$100,MATCH(CONCATENATE(Feuil1!$C37,"-",Feuil1!$B37,"-",Feuil1!J$1),'Risk assessment'!$R$12:$R$100,FALSE),1)," ;"),""))</f>
        <v>F-4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table'!D$11,B37+1,1)</f>
        <v>7</v>
      </c>
      <c r="C38" s="9">
        <f>IFERROR(IF(IF(B38=1,C37+1,C37)&lt;='Rating table'!H$11,IF(B38=1,C37+1,C37),""),"")</f>
        <v>4</v>
      </c>
      <c r="D38" s="9" t="str">
        <f t="shared" si="0"/>
        <v>7-4</v>
      </c>
      <c r="E38" s="9" t="str">
        <f t="shared" si="1"/>
        <v>F-3 ;</v>
      </c>
      <c r="F38" s="9" t="str">
        <f t="shared" si="2"/>
        <v>F-3</v>
      </c>
      <c r="G38" s="9">
        <f>COUNTIFS('Risk assessment'!D$12:D$100,Feuil1!C38,'Risk assessment'!E$12:E$100,B38)</f>
        <v>1</v>
      </c>
      <c r="H38" s="9" t="str">
        <f>IF($G38=0,"",IFERROR(CONCATENATE(INDEX('Risk assessment'!$B$12:$B$100,MATCH(CONCATENATE(Feuil1!$C38,"-",Feuil1!$B38,"-",Feuil1!H$1),'Risk assessment'!$R$12:$R$100,FALSE),1)," ;"),""))</f>
        <v>F-3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table'!D$11,B38+1,1)</f>
        <v>8</v>
      </c>
      <c r="C39" s="9">
        <f>IFERROR(IF(IF(B39=1,C38+1,C38)&lt;='Rating table'!H$11,IF(B39=1,C38+1,C38),""),"")</f>
        <v>4</v>
      </c>
      <c r="D39" s="9" t="str">
        <f t="shared" si="0"/>
        <v>8-4</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table'!D$11,B39+1,1)</f>
        <v>9</v>
      </c>
      <c r="C40" s="9">
        <f>IFERROR(IF(IF(B40=1,C39+1,C39)&lt;='Rating table'!H$11,IF(B40=1,C39+1,C39),""),"")</f>
        <v>4</v>
      </c>
      <c r="D40" s="9" t="str">
        <f t="shared" si="0"/>
        <v>9-4</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table'!D$11,B40+1,1)</f>
        <v>10</v>
      </c>
      <c r="C41" s="9">
        <f>IFERROR(IF(IF(B41=1,C40+1,C40)&lt;='Rating table'!H$11,IF(B41=1,C40+1,C40),""),"")</f>
        <v>4</v>
      </c>
      <c r="D41" s="9" t="str">
        <f t="shared" si="0"/>
        <v>10-4</v>
      </c>
      <c r="E41" s="9" t="str">
        <f t="shared" si="1"/>
        <v>E-8 ;F-2 ;</v>
      </c>
      <c r="F41" s="9" t="str">
        <f t="shared" si="2"/>
        <v>E-8 ;F-2</v>
      </c>
      <c r="G41" s="9">
        <f>COUNTIFS('Risk assessment'!D$12:D$100,Feuil1!C41,'Risk assessment'!E$12:E$100,B41)</f>
        <v>2</v>
      </c>
      <c r="H41" s="9" t="str">
        <f>IF($G41=0,"",IFERROR(CONCATENATE(INDEX('Risk assessment'!$B$12:$B$100,MATCH(CONCATENATE(Feuil1!$C41,"-",Feuil1!$B41,"-",Feuil1!H$1),'Risk assessment'!$R$12:$R$100,FALSE),1)," ;"),""))</f>
        <v>E-8 ;</v>
      </c>
      <c r="I41" s="9" t="str">
        <f>IF($G41=0,"",IFERROR(CONCATENATE(INDEX('Risk assessment'!$B$12:$B$100,MATCH(CONCATENATE(Feuil1!$C41,"-",Feuil1!$B41,"-",Feuil1!I$1),'Risk assessment'!$R$12:$R$100,FALSE),1)," ;"),""))</f>
        <v>F-2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table'!D$11,B41+1,1)</f>
        <v>1</v>
      </c>
      <c r="C42" s="9">
        <f>IFERROR(IF(IF(B42=1,C41+1,C41)&lt;='Rating table'!H$11,IF(B42=1,C41+1,C41),""),"")</f>
        <v>5</v>
      </c>
      <c r="D42" s="9" t="str">
        <f t="shared" si="0"/>
        <v>1-5</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table'!D$11,B42+1,1)</f>
        <v>2</v>
      </c>
      <c r="C43" s="9">
        <f>IFERROR(IF(IF(B43=1,C42+1,C42)&lt;='Rating table'!H$11,IF(B43=1,C42+1,C42),""),"")</f>
        <v>5</v>
      </c>
      <c r="D43" s="9" t="str">
        <f t="shared" si="0"/>
        <v>2-5</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table'!D$11,B43+1,1)</f>
        <v>3</v>
      </c>
      <c r="C44" s="9">
        <f>IFERROR(IF(IF(B44=1,C43+1,C43)&lt;='Rating table'!H$11,IF(B44=1,C43+1,C43),""),"")</f>
        <v>5</v>
      </c>
      <c r="D44" s="9" t="str">
        <f t="shared" si="0"/>
        <v>3-5</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table'!D$11,B44+1,1)</f>
        <v>4</v>
      </c>
      <c r="C45" s="9">
        <f>IFERROR(IF(IF(B45=1,C44+1,C44)&lt;='Rating table'!H$11,IF(B45=1,C44+1,C44),""),"")</f>
        <v>5</v>
      </c>
      <c r="D45" s="9" t="str">
        <f t="shared" si="0"/>
        <v>4-5</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table'!D$11,B45+1,1)</f>
        <v>5</v>
      </c>
      <c r="C46" s="9">
        <f>IFERROR(IF(IF(B46=1,C45+1,C45)&lt;='Rating table'!H$11,IF(B46=1,C45+1,C45),""),"")</f>
        <v>5</v>
      </c>
      <c r="D46" s="9" t="str">
        <f t="shared" si="0"/>
        <v>5-5</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table'!D$11,B46+1,1)</f>
        <v>6</v>
      </c>
      <c r="C47" s="9">
        <f>IFERROR(IF(IF(B47=1,C46+1,C46)&lt;='Rating table'!H$11,IF(B47=1,C46+1,C46),""),"")</f>
        <v>5</v>
      </c>
      <c r="D47" s="9" t="str">
        <f t="shared" si="0"/>
        <v>6-5</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table'!D$11,B47+1,1)</f>
        <v>7</v>
      </c>
      <c r="C48" s="9">
        <f>IFERROR(IF(IF(B48=1,C47+1,C47)&lt;='Rating table'!H$11,IF(B48=1,C47+1,C47),""),"")</f>
        <v>5</v>
      </c>
      <c r="D48" s="9" t="str">
        <f t="shared" si="0"/>
        <v>7-5</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table'!D$11,B48+1,1)</f>
        <v>8</v>
      </c>
      <c r="C49" s="9">
        <f>IFERROR(IF(IF(B49=1,C48+1,C48)&lt;='Rating table'!H$11,IF(B49=1,C48+1,C48),""),"")</f>
        <v>5</v>
      </c>
      <c r="D49" s="9" t="str">
        <f t="shared" si="0"/>
        <v>8-5</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table'!D$11,B49+1,1)</f>
        <v>9</v>
      </c>
      <c r="C50" s="9">
        <f>IFERROR(IF(IF(B50=1,C49+1,C49)&lt;='Rating table'!H$11,IF(B50=1,C49+1,C49),""),"")</f>
        <v>5</v>
      </c>
      <c r="D50" s="9" t="str">
        <f t="shared" si="0"/>
        <v>9-5</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table'!D$11,B50+1,1)</f>
        <v>10</v>
      </c>
      <c r="C51" s="9">
        <f>IFERROR(IF(IF(B51=1,C50+1,C50)&lt;='Rating table'!H$11,IF(B51=1,C50+1,C50),""),"")</f>
        <v>5</v>
      </c>
      <c r="D51" s="9" t="str">
        <f t="shared" si="0"/>
        <v>10-5</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table'!D$11,B51+1,1)</f>
        <v>1</v>
      </c>
      <c r="C52" s="9">
        <f>IFERROR(IF(IF(B52=1,C51+1,C51)&lt;='Rating table'!H$11,IF(B52=1,C51+1,C51),""),"")</f>
        <v>6</v>
      </c>
      <c r="D52" s="9" t="str">
        <f t="shared" si="0"/>
        <v>1-6</v>
      </c>
      <c r="E52" s="9" t="str">
        <f t="shared" si="1"/>
        <v>D-3 ;D-17 ;</v>
      </c>
      <c r="F52" s="9" t="str">
        <f t="shared" si="2"/>
        <v>D-3 ;D-17</v>
      </c>
      <c r="G52" s="9">
        <f>COUNTIFS('Risk assessment'!D$12:D$100,Feuil1!C52,'Risk assessment'!E$12:E$100,B52)</f>
        <v>2</v>
      </c>
      <c r="H52" s="9" t="str">
        <f>IF($G52=0,"",IFERROR(CONCATENATE(INDEX('Risk assessment'!$B$12:$B$100,MATCH(CONCATENATE(Feuil1!$C52,"-",Feuil1!$B52,"-",Feuil1!H$1),'Risk assessment'!$R$12:$R$100,FALSE),1)," ;"),""))</f>
        <v>D-3 ;</v>
      </c>
      <c r="I52" s="9" t="str">
        <f>IF($G52=0,"",IFERROR(CONCATENATE(INDEX('Risk assessment'!$B$12:$B$100,MATCH(CONCATENATE(Feuil1!$C52,"-",Feuil1!$B52,"-",Feuil1!I$1),'Risk assessment'!$R$12:$R$100,FALSE),1)," ;"),""))</f>
        <v>D-17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table'!D$11,B52+1,1)</f>
        <v>2</v>
      </c>
      <c r="C53" s="9">
        <f>IFERROR(IF(IF(B53=1,C52+1,C52)&lt;='Rating table'!H$11,IF(B53=1,C52+1,C52),""),"")</f>
        <v>6</v>
      </c>
      <c r="D53" s="9" t="str">
        <f t="shared" si="0"/>
        <v>2-6</v>
      </c>
      <c r="E53" s="9" t="str">
        <f t="shared" si="1"/>
        <v>D-16 ;F-8-a ;</v>
      </c>
      <c r="F53" s="9" t="str">
        <f t="shared" si="2"/>
        <v>D-16 ;F-8-a</v>
      </c>
      <c r="G53" s="9">
        <f>COUNTIFS('Risk assessment'!D$12:D$100,Feuil1!C53,'Risk assessment'!E$12:E$100,B53)</f>
        <v>2</v>
      </c>
      <c r="H53" s="9" t="str">
        <f>IF($G53=0,"",IFERROR(CONCATENATE(INDEX('Risk assessment'!$B$12:$B$100,MATCH(CONCATENATE(Feuil1!$C53,"-",Feuil1!$B53,"-",Feuil1!H$1),'Risk assessment'!$R$12:$R$100,FALSE),1)," ;"),""))</f>
        <v>D-16 ;</v>
      </c>
      <c r="I53" s="9" t="str">
        <f>IF($G53=0,"",IFERROR(CONCATENATE(INDEX('Risk assessment'!$B$12:$B$100,MATCH(CONCATENATE(Feuil1!$C53,"-",Feuil1!$B53,"-",Feuil1!I$1),'Risk assessment'!$R$12:$R$100,FALSE),1)," ;"),""))</f>
        <v>F-8-a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table'!D$11,B53+1,1)</f>
        <v>3</v>
      </c>
      <c r="C54" s="9">
        <f>IFERROR(IF(IF(B54=1,C53+1,C53)&lt;='Rating table'!H$11,IF(B54=1,C53+1,C53),""),"")</f>
        <v>6</v>
      </c>
      <c r="D54" s="9" t="str">
        <f t="shared" si="0"/>
        <v>3-6</v>
      </c>
      <c r="E54" s="9" t="str">
        <f t="shared" si="1"/>
        <v>D-1 ;E-1 ;</v>
      </c>
      <c r="F54" s="9" t="str">
        <f t="shared" si="2"/>
        <v>D-1 ;E-1</v>
      </c>
      <c r="G54" s="9">
        <f>COUNTIFS('Risk assessment'!D$12:D$100,Feuil1!C54,'Risk assessment'!E$12:E$100,B54)</f>
        <v>2</v>
      </c>
      <c r="H54" s="9" t="str">
        <f>IF($G54=0,"",IFERROR(CONCATENATE(INDEX('Risk assessment'!$B$12:$B$100,MATCH(CONCATENATE(Feuil1!$C54,"-",Feuil1!$B54,"-",Feuil1!H$1),'Risk assessment'!$R$12:$R$100,FALSE),1)," ;"),""))</f>
        <v>D-1 ;</v>
      </c>
      <c r="I54" s="9" t="str">
        <f>IF($G54=0,"",IFERROR(CONCATENATE(INDEX('Risk assessment'!$B$12:$B$100,MATCH(CONCATENATE(Feuil1!$C54,"-",Feuil1!$B54,"-",Feuil1!I$1),'Risk assessment'!$R$12:$R$100,FALSE),1)," ;"),""))</f>
        <v>E-1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table'!D$11,B54+1,1)</f>
        <v>4</v>
      </c>
      <c r="C55" s="9">
        <f>IFERROR(IF(IF(B55=1,C54+1,C54)&lt;='Rating table'!H$11,IF(B55=1,C54+1,C54),""),"")</f>
        <v>6</v>
      </c>
      <c r="D55" s="9" t="str">
        <f t="shared" si="0"/>
        <v>4-6</v>
      </c>
      <c r="E55" s="9" t="str">
        <f t="shared" si="1"/>
        <v>D-4 ;D-15 ;N-3 ;F-5 ;N-2 ;</v>
      </c>
      <c r="F55" s="9" t="str">
        <f t="shared" si="2"/>
        <v>D-4 ;D-15 ;N-3 ;F-5 ;N-2</v>
      </c>
      <c r="G55" s="9">
        <f>COUNTIFS('Risk assessment'!D$12:D$100,Feuil1!C55,'Risk assessment'!E$12:E$100,B55)</f>
        <v>5</v>
      </c>
      <c r="H55" s="9" t="str">
        <f>IF($G55=0,"",IFERROR(CONCATENATE(INDEX('Risk assessment'!$B$12:$B$100,MATCH(CONCATENATE(Feuil1!$C55,"-",Feuil1!$B55,"-",Feuil1!H$1),'Risk assessment'!$R$12:$R$100,FALSE),1)," ;"),""))</f>
        <v>D-4 ;</v>
      </c>
      <c r="I55" s="9" t="str">
        <f>IF($G55=0,"",IFERROR(CONCATENATE(INDEX('Risk assessment'!$B$12:$B$100,MATCH(CONCATENATE(Feuil1!$C55,"-",Feuil1!$B55,"-",Feuil1!I$1),'Risk assessment'!$R$12:$R$100,FALSE),1)," ;"),""))</f>
        <v>D-15 ;</v>
      </c>
      <c r="J55" s="9" t="str">
        <f>IF($G55=0,"",IFERROR(CONCATENATE(INDEX('Risk assessment'!$B$12:$B$100,MATCH(CONCATENATE(Feuil1!$C55,"-",Feuil1!$B55,"-",Feuil1!J$1),'Risk assessment'!$R$12:$R$100,FALSE),1)," ;"),""))</f>
        <v>N-3 ;</v>
      </c>
      <c r="K55" s="9" t="str">
        <f>IF($G55=0,"",IFERROR(CONCATENATE(INDEX('Risk assessment'!$B$12:$B$100,MATCH(CONCATENATE(Feuil1!$C55,"-",Feuil1!$B55,"-",Feuil1!K$1),'Risk assessment'!$R$12:$R$100,FALSE),1)," ;"),""))</f>
        <v>F-5 ;</v>
      </c>
      <c r="L55" s="9" t="str">
        <f>IF($G55=0,"",IFERROR(CONCATENATE(INDEX('Risk assessment'!$B$12:$B$100,MATCH(CONCATENATE(Feuil1!$C55,"-",Feuil1!$B55,"-",Feuil1!L$1),'Risk assessment'!$R$12:$R$100,FALSE),1)," ;"),""))</f>
        <v>N-2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table'!D$11,B55+1,1)</f>
        <v>5</v>
      </c>
      <c r="C56" s="9">
        <f>IFERROR(IF(IF(B56=1,C55+1,C55)&lt;='Rating table'!H$11,IF(B56=1,C55+1,C55),""),"")</f>
        <v>6</v>
      </c>
      <c r="D56" s="9" t="str">
        <f t="shared" si="0"/>
        <v>5-6</v>
      </c>
      <c r="E56" s="9" t="str">
        <f t="shared" si="1"/>
        <v>D-2 ;</v>
      </c>
      <c r="F56" s="9" t="str">
        <f t="shared" si="2"/>
        <v>D-2</v>
      </c>
      <c r="G56" s="9">
        <f>COUNTIFS('Risk assessment'!D$12:D$100,Feuil1!C56,'Risk assessment'!E$12:E$100,B56)</f>
        <v>1</v>
      </c>
      <c r="H56" s="9" t="str">
        <f>IF($G56=0,"",IFERROR(CONCATENATE(INDEX('Risk assessment'!$B$12:$B$100,MATCH(CONCATENATE(Feuil1!$C56,"-",Feuil1!$B56,"-",Feuil1!H$1),'Risk assessment'!$R$12:$R$100,FALSE),1)," ;"),""))</f>
        <v>D-2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table'!D$11,B56+1,1)</f>
        <v>6</v>
      </c>
      <c r="C57" s="9">
        <f>IFERROR(IF(IF(B57=1,C56+1,C56)&lt;='Rating table'!H$11,IF(B57=1,C56+1,C56),""),"")</f>
        <v>6</v>
      </c>
      <c r="D57" s="9" t="str">
        <f t="shared" si="0"/>
        <v>6-6</v>
      </c>
      <c r="E57" s="9" t="str">
        <f t="shared" si="1"/>
        <v>D-5 ;</v>
      </c>
      <c r="F57" s="9" t="str">
        <f t="shared" si="2"/>
        <v>D-5</v>
      </c>
      <c r="G57" s="9">
        <f>COUNTIFS('Risk assessment'!D$12:D$100,Feuil1!C57,'Risk assessment'!E$12:E$100,B57)</f>
        <v>1</v>
      </c>
      <c r="H57" s="9" t="str">
        <f>IF($G57=0,"",IFERROR(CONCATENATE(INDEX('Risk assessment'!$B$12:$B$100,MATCH(CONCATENATE(Feuil1!$C57,"-",Feuil1!$B57,"-",Feuil1!H$1),'Risk assessment'!$R$12:$R$100,FALSE),1)," ;"),""))</f>
        <v>D-5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table'!D$11,B57+1,1)</f>
        <v>7</v>
      </c>
      <c r="C58" s="9">
        <f>IFERROR(IF(IF(B58=1,C57+1,C57)&lt;='Rating table'!H$11,IF(B58=1,C57+1,C57),""),"")</f>
        <v>6</v>
      </c>
      <c r="D58" s="9" t="str">
        <f t="shared" si="0"/>
        <v>7-6</v>
      </c>
      <c r="E58" s="9" t="str">
        <f t="shared" si="1"/>
        <v>B-3 ;D-14 ;E-3 ;</v>
      </c>
      <c r="F58" s="9" t="str">
        <f t="shared" si="2"/>
        <v>B-3 ;D-14 ;E-3</v>
      </c>
      <c r="G58" s="9">
        <f>COUNTIFS('Risk assessment'!D$12:D$100,Feuil1!C58,'Risk assessment'!E$12:E$100,B58)</f>
        <v>3</v>
      </c>
      <c r="H58" s="9" t="str">
        <f>IF($G58=0,"",IFERROR(CONCATENATE(INDEX('Risk assessment'!$B$12:$B$100,MATCH(CONCATENATE(Feuil1!$C58,"-",Feuil1!$B58,"-",Feuil1!H$1),'Risk assessment'!$R$12:$R$100,FALSE),1)," ;"),""))</f>
        <v>B-3 ;</v>
      </c>
      <c r="I58" s="9" t="str">
        <f>IF($G58=0,"",IFERROR(CONCATENATE(INDEX('Risk assessment'!$B$12:$B$100,MATCH(CONCATENATE(Feuil1!$C58,"-",Feuil1!$B58,"-",Feuil1!I$1),'Risk assessment'!$R$12:$R$100,FALSE),1)," ;"),""))</f>
        <v>D-14 ;</v>
      </c>
      <c r="J58" s="9" t="str">
        <f>IF($G58=0,"",IFERROR(CONCATENATE(INDEX('Risk assessment'!$B$12:$B$100,MATCH(CONCATENATE(Feuil1!$C58,"-",Feuil1!$B58,"-",Feuil1!J$1),'Risk assessment'!$R$12:$R$100,FALSE),1)," ;"),""))</f>
        <v>E-3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table'!D$11,B58+1,1)</f>
        <v>8</v>
      </c>
      <c r="C59" s="9">
        <f>IFERROR(IF(IF(B59=1,C58+1,C58)&lt;='Rating table'!H$11,IF(B59=1,C58+1,C58),""),"")</f>
        <v>6</v>
      </c>
      <c r="D59" s="9" t="str">
        <f t="shared" si="0"/>
        <v>8-6</v>
      </c>
      <c r="E59" s="9" t="str">
        <f t="shared" si="1"/>
        <v>D-12 ;D-13 ;</v>
      </c>
      <c r="F59" s="9" t="str">
        <f t="shared" si="2"/>
        <v>D-12 ;D-13</v>
      </c>
      <c r="G59" s="9">
        <f>COUNTIFS('Risk assessment'!D$12:D$100,Feuil1!C59,'Risk assessment'!E$12:E$100,B59)</f>
        <v>2</v>
      </c>
      <c r="H59" s="9" t="str">
        <f>IF($G59=0,"",IFERROR(CONCATENATE(INDEX('Risk assessment'!$B$12:$B$100,MATCH(CONCATENATE(Feuil1!$C59,"-",Feuil1!$B59,"-",Feuil1!H$1),'Risk assessment'!$R$12:$R$100,FALSE),1)," ;"),""))</f>
        <v>D-12 ;</v>
      </c>
      <c r="I59" s="9" t="str">
        <f>IF($G59=0,"",IFERROR(CONCATENATE(INDEX('Risk assessment'!$B$12:$B$100,MATCH(CONCATENATE(Feuil1!$C59,"-",Feuil1!$B59,"-",Feuil1!I$1),'Risk assessment'!$R$12:$R$100,FALSE),1)," ;"),""))</f>
        <v>D-13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table'!D$11,B59+1,1)</f>
        <v>9</v>
      </c>
      <c r="C60" s="9">
        <f>IFERROR(IF(IF(B60=1,C59+1,C59)&lt;='Rating table'!H$11,IF(B60=1,C59+1,C59),""),"")</f>
        <v>6</v>
      </c>
      <c r="D60" s="9" t="str">
        <f t="shared" si="0"/>
        <v>9-6</v>
      </c>
      <c r="E60" s="9" t="str">
        <f t="shared" si="1"/>
        <v>C-7 ;C-5-b ;</v>
      </c>
      <c r="F60" s="9" t="str">
        <f t="shared" si="2"/>
        <v>C-7 ;C-5-b</v>
      </c>
      <c r="G60" s="9">
        <f>COUNTIFS('Risk assessment'!D$12:D$100,Feuil1!C60,'Risk assessment'!E$12:E$100,B60)</f>
        <v>2</v>
      </c>
      <c r="H60" s="9" t="str">
        <f>IF($G60=0,"",IFERROR(CONCATENATE(INDEX('Risk assessment'!$B$12:$B$100,MATCH(CONCATENATE(Feuil1!$C60,"-",Feuil1!$B60,"-",Feuil1!H$1),'Risk assessment'!$R$12:$R$100,FALSE),1)," ;"),""))</f>
        <v>C-7 ;</v>
      </c>
      <c r="I60" s="9" t="str">
        <f>IF($G60=0,"",IFERROR(CONCATENATE(INDEX('Risk assessment'!$B$12:$B$100,MATCH(CONCATENATE(Feuil1!$C60,"-",Feuil1!$B60,"-",Feuil1!I$1),'Risk assessment'!$R$12:$R$100,FALSE),1)," ;"),""))</f>
        <v>C-5-b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table'!D$11,B60+1,1)</f>
        <v>10</v>
      </c>
      <c r="C61" s="9">
        <f>IFERROR(IF(IF(B61=1,C60+1,C60)&lt;='Rating table'!H$11,IF(B61=1,C60+1,C60),""),"")</f>
        <v>6</v>
      </c>
      <c r="D61" s="9" t="str">
        <f t="shared" si="0"/>
        <v>10-6</v>
      </c>
      <c r="E61" s="9" t="str">
        <f t="shared" si="1"/>
        <v>E-2 ;E-5 ;</v>
      </c>
      <c r="F61" s="9" t="str">
        <f t="shared" si="2"/>
        <v>E-2 ;E-5</v>
      </c>
      <c r="G61" s="9">
        <f>COUNTIFS('Risk assessment'!D$12:D$100,Feuil1!C61,'Risk assessment'!E$12:E$100,B61)</f>
        <v>2</v>
      </c>
      <c r="H61" s="9" t="str">
        <f>IF($G61=0,"",IFERROR(CONCATENATE(INDEX('Risk assessment'!$B$12:$B$100,MATCH(CONCATENATE(Feuil1!$C61,"-",Feuil1!$B61,"-",Feuil1!H$1),'Risk assessment'!$R$12:$R$100,FALSE),1)," ;"),""))</f>
        <v>E-2 ;</v>
      </c>
      <c r="I61" s="9" t="str">
        <f>IF($G61=0,"",IFERROR(CONCATENATE(INDEX('Risk assessment'!$B$12:$B$100,MATCH(CONCATENATE(Feuil1!$C61,"-",Feuil1!$B61,"-",Feuil1!I$1),'Risk assessment'!$R$12:$R$100,FALSE),1)," ;"),""))</f>
        <v>E-5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table'!D$11,B61+1,1)</f>
        <v>1</v>
      </c>
      <c r="C62" s="9">
        <f>IFERROR(IF(IF(B62=1,C61+1,C61)&lt;='Rating table'!H$11,IF(B62=1,C61+1,C61),""),"")</f>
        <v>7</v>
      </c>
      <c r="D62" s="9" t="str">
        <f t="shared" si="0"/>
        <v>1-7</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table'!D$11,B62+1,1)</f>
        <v>2</v>
      </c>
      <c r="C63" s="9">
        <f>IFERROR(IF(IF(B63=1,C62+1,C62)&lt;='Rating table'!H$11,IF(B63=1,C62+1,C62),""),"")</f>
        <v>7</v>
      </c>
      <c r="D63" s="9" t="str">
        <f t="shared" si="0"/>
        <v>2-7</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table'!D$11,B63+1,1)</f>
        <v>3</v>
      </c>
      <c r="C64" s="9">
        <f>IFERROR(IF(IF(B64=1,C63+1,C63)&lt;='Rating table'!H$11,IF(B64=1,C63+1,C63),""),"")</f>
        <v>7</v>
      </c>
      <c r="D64" s="9" t="str">
        <f t="shared" si="0"/>
        <v>3-7</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table'!D$11,B64+1,1)</f>
        <v>4</v>
      </c>
      <c r="C65" s="9">
        <f>IFERROR(IF(IF(B65=1,C64+1,C64)&lt;='Rating table'!H$11,IF(B65=1,C64+1,C64),""),"")</f>
        <v>7</v>
      </c>
      <c r="D65" s="9" t="str">
        <f t="shared" si="0"/>
        <v>4-7</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table'!D$11,B65+1,1)</f>
        <v>5</v>
      </c>
      <c r="C66" s="9">
        <f>IFERROR(IF(IF(B66=1,C65+1,C65)&lt;='Rating table'!H$11,IF(B66=1,C65+1,C65),""),"")</f>
        <v>7</v>
      </c>
      <c r="D66" s="9" t="str">
        <f t="shared" si="0"/>
        <v>5-7</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table'!D$11,B66+1,1)</f>
        <v>6</v>
      </c>
      <c r="C67" s="9">
        <f>IFERROR(IF(IF(B67=1,C66+1,C66)&lt;='Rating table'!H$11,IF(B67=1,C66+1,C66),""),"")</f>
        <v>7</v>
      </c>
      <c r="D67" s="9" t="str">
        <f t="shared" ref="D67:D105" si="3">IF(C67&lt;&gt;"",CONCATENATE(B67,"-",C67),"")</f>
        <v>6-7</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table'!D$11,B67+1,1)</f>
        <v>7</v>
      </c>
      <c r="C68" s="9">
        <f>IFERROR(IF(IF(B68=1,C67+1,C67)&lt;='Rating table'!H$11,IF(B68=1,C67+1,C67),""),"")</f>
        <v>7</v>
      </c>
      <c r="D68" s="9" t="str">
        <f t="shared" si="3"/>
        <v>7-7</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table'!D$11,B68+1,1)</f>
        <v>8</v>
      </c>
      <c r="C69" s="9">
        <f>IFERROR(IF(IF(B69=1,C68+1,C68)&lt;='Rating table'!H$11,IF(B69=1,C68+1,C68),""),"")</f>
        <v>7</v>
      </c>
      <c r="D69" s="9" t="str">
        <f t="shared" si="3"/>
        <v>8-7</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table'!D$11,B69+1,1)</f>
        <v>9</v>
      </c>
      <c r="C70" s="9">
        <f>IFERROR(IF(IF(B70=1,C69+1,C69)&lt;='Rating table'!H$11,IF(B70=1,C69+1,C69),""),"")</f>
        <v>7</v>
      </c>
      <c r="D70" s="9" t="str">
        <f t="shared" si="3"/>
        <v>9-7</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table'!D$11,B70+1,1)</f>
        <v>10</v>
      </c>
      <c r="C71" s="9">
        <f>IFERROR(IF(IF(B71=1,C70+1,C70)&lt;='Rating table'!H$11,IF(B71=1,C70+1,C70),""),"")</f>
        <v>7</v>
      </c>
      <c r="D71" s="9" t="str">
        <f t="shared" si="3"/>
        <v>10-7</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table'!D$11,B71+1,1)</f>
        <v>1</v>
      </c>
      <c r="C72" s="9">
        <f>IFERROR(IF(IF(B72=1,C71+1,C71)&lt;='Rating table'!H$11,IF(B72=1,C71+1,C71),""),"")</f>
        <v>8</v>
      </c>
      <c r="D72" s="9" t="str">
        <f t="shared" si="3"/>
        <v>1-8</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table'!D$11,B72+1,1)</f>
        <v>2</v>
      </c>
      <c r="C73" s="9">
        <f>IFERROR(IF(IF(B73=1,C72+1,C72)&lt;='Rating table'!H$11,IF(B73=1,C72+1,C72),""),"")</f>
        <v>8</v>
      </c>
      <c r="D73" s="9" t="str">
        <f t="shared" si="3"/>
        <v>2-8</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table'!D$11,B73+1,1)</f>
        <v>3</v>
      </c>
      <c r="C74" s="9">
        <f>IFERROR(IF(IF(B74=1,C73+1,C73)&lt;='Rating table'!H$11,IF(B74=1,C73+1,C73),""),"")</f>
        <v>8</v>
      </c>
      <c r="D74" s="9" t="str">
        <f t="shared" si="3"/>
        <v>3-8</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table'!D$11,B74+1,1)</f>
        <v>4</v>
      </c>
      <c r="C75" s="9">
        <f>IFERROR(IF(IF(B75=1,C74+1,C74)&lt;='Rating table'!H$11,IF(B75=1,C74+1,C74),""),"")</f>
        <v>8</v>
      </c>
      <c r="D75" s="9" t="str">
        <f t="shared" si="3"/>
        <v>4-8</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table'!D$11,B75+1,1)</f>
        <v>5</v>
      </c>
      <c r="C76" s="9">
        <f>IFERROR(IF(IF(B76=1,C75+1,C75)&lt;='Rating table'!H$11,IF(B76=1,C75+1,C75),""),"")</f>
        <v>8</v>
      </c>
      <c r="D76" s="9" t="str">
        <f t="shared" si="3"/>
        <v>5-8</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table'!D$11,B76+1,1)</f>
        <v>6</v>
      </c>
      <c r="C77" s="9">
        <f>IFERROR(IF(IF(B77=1,C76+1,C76)&lt;='Rating table'!H$11,IF(B77=1,C76+1,C76),""),"")</f>
        <v>8</v>
      </c>
      <c r="D77" s="9" t="str">
        <f t="shared" si="3"/>
        <v>6-8</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table'!D$11,B77+1,1)</f>
        <v>7</v>
      </c>
      <c r="C78" s="9">
        <f>IFERROR(IF(IF(B78=1,C77+1,C77)&lt;='Rating table'!H$11,IF(B78=1,C77+1,C77),""),"")</f>
        <v>8</v>
      </c>
      <c r="D78" s="9" t="str">
        <f t="shared" si="3"/>
        <v>7-8</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table'!D$11,B78+1,1)</f>
        <v>8</v>
      </c>
      <c r="C79" s="9">
        <f>IFERROR(IF(IF(B79=1,C78+1,C78)&lt;='Rating table'!H$11,IF(B79=1,C78+1,C78),""),"")</f>
        <v>8</v>
      </c>
      <c r="D79" s="9" t="str">
        <f t="shared" si="3"/>
        <v>8-8</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table'!D$11,B79+1,1)</f>
        <v>9</v>
      </c>
      <c r="C80" s="9">
        <f>IFERROR(IF(IF(B80=1,C79+1,C79)&lt;='Rating table'!H$11,IF(B80=1,C79+1,C79),""),"")</f>
        <v>8</v>
      </c>
      <c r="D80" s="9" t="str">
        <f t="shared" si="3"/>
        <v>9-8</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table'!D$11,B80+1,1)</f>
        <v>10</v>
      </c>
      <c r="C81" s="9">
        <f>IFERROR(IF(IF(B81=1,C80+1,C80)&lt;='Rating table'!H$11,IF(B81=1,C80+1,C80),""),"")</f>
        <v>8</v>
      </c>
      <c r="D81" s="9" t="str">
        <f t="shared" si="3"/>
        <v>10-8</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table'!D$11,B81+1,1)</f>
        <v>1</v>
      </c>
      <c r="C82" s="9">
        <f>IFERROR(IF(IF(B82=1,C81+1,C81)&lt;='Rating table'!H$11,IF(B82=1,C81+1,C81),""),"")</f>
        <v>9</v>
      </c>
      <c r="D82" s="9" t="str">
        <f t="shared" si="3"/>
        <v>1-9</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table'!D$11,B82+1,1)</f>
        <v>2</v>
      </c>
      <c r="C83" s="9">
        <f>IFERROR(IF(IF(B83=1,C82+1,C82)&lt;='Rating table'!H$11,IF(B83=1,C82+1,C82),""),"")</f>
        <v>9</v>
      </c>
      <c r="D83" s="9" t="str">
        <f t="shared" si="3"/>
        <v>2-9</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table'!D$11,B83+1,1)</f>
        <v>3</v>
      </c>
      <c r="C84" s="9">
        <f>IFERROR(IF(IF(B84=1,C83+1,C83)&lt;='Rating table'!H$11,IF(B84=1,C83+1,C83),""),"")</f>
        <v>9</v>
      </c>
      <c r="D84" s="9" t="str">
        <f t="shared" si="3"/>
        <v>3-9</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table'!D$11,B84+1,1)</f>
        <v>4</v>
      </c>
      <c r="C85" s="9">
        <f>IFERROR(IF(IF(B85=1,C84+1,C84)&lt;='Rating table'!H$11,IF(B85=1,C84+1,C84),""),"")</f>
        <v>9</v>
      </c>
      <c r="D85" s="9" t="str">
        <f t="shared" si="3"/>
        <v>4-9</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table'!D$11,B85+1,1)</f>
        <v>5</v>
      </c>
      <c r="C86" s="9">
        <f>IFERROR(IF(IF(B86=1,C85+1,C85)&lt;='Rating table'!H$11,IF(B86=1,C85+1,C85),""),"")</f>
        <v>9</v>
      </c>
      <c r="D86" s="9" t="str">
        <f t="shared" si="3"/>
        <v>5-9</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table'!D$11,B86+1,1)</f>
        <v>6</v>
      </c>
      <c r="C87" s="9">
        <f>IFERROR(IF(IF(B87=1,C86+1,C86)&lt;='Rating table'!H$11,IF(B87=1,C86+1,C86),""),"")</f>
        <v>9</v>
      </c>
      <c r="D87" s="9" t="str">
        <f t="shared" si="3"/>
        <v>6-9</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table'!D$11,B87+1,1)</f>
        <v>7</v>
      </c>
      <c r="C88" s="9">
        <f>IFERROR(IF(IF(B88=1,C87+1,C87)&lt;='Rating table'!H$11,IF(B88=1,C87+1,C87),""),"")</f>
        <v>9</v>
      </c>
      <c r="D88" s="9" t="str">
        <f t="shared" si="3"/>
        <v>7-9</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table'!D$11,B88+1,1)</f>
        <v>8</v>
      </c>
      <c r="C89" s="9">
        <f>IFERROR(IF(IF(B89=1,C88+1,C88)&lt;='Rating table'!H$11,IF(B89=1,C88+1,C88),""),"")</f>
        <v>9</v>
      </c>
      <c r="D89" s="9" t="str">
        <f t="shared" si="3"/>
        <v>8-9</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table'!D$11,B89+1,1)</f>
        <v>9</v>
      </c>
      <c r="C90" s="9">
        <f>IFERROR(IF(IF(B90=1,C89+1,C89)&lt;='Rating table'!H$11,IF(B90=1,C89+1,C89),""),"")</f>
        <v>9</v>
      </c>
      <c r="D90" s="9" t="str">
        <f t="shared" si="3"/>
        <v>9-9</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table'!D$11,B90+1,1)</f>
        <v>10</v>
      </c>
      <c r="C91" s="9">
        <f>IFERROR(IF(IF(B91=1,C90+1,C90)&lt;='Rating table'!H$11,IF(B91=1,C90+1,C90),""),"")</f>
        <v>9</v>
      </c>
      <c r="D91" s="9" t="str">
        <f t="shared" si="3"/>
        <v>10-9</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table'!D$11,B91+1,1)</f>
        <v>1</v>
      </c>
      <c r="C92" s="9">
        <f>IFERROR(IF(IF(B92=1,C91+1,C91)&lt;='Rating table'!H$11,IF(B92=1,C91+1,C91),""),"")</f>
        <v>10</v>
      </c>
      <c r="D92" s="9" t="str">
        <f t="shared" si="3"/>
        <v>1-10</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table'!D$11,B92+1,1)</f>
        <v>2</v>
      </c>
      <c r="C93" s="9">
        <f>IFERROR(IF(IF(B93=1,C92+1,C92)&lt;='Rating table'!H$11,IF(B93=1,C92+1,C92),""),"")</f>
        <v>10</v>
      </c>
      <c r="D93" s="9" t="str">
        <f t="shared" si="3"/>
        <v>2-10</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table'!D$11,B93+1,1)</f>
        <v>3</v>
      </c>
      <c r="C94" s="9">
        <f>IFERROR(IF(IF(B94=1,C93+1,C93)&lt;='Rating table'!H$11,IF(B94=1,C93+1,C93),""),"")</f>
        <v>10</v>
      </c>
      <c r="D94" s="9" t="str">
        <f t="shared" si="3"/>
        <v>3-10</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table'!D$11,B94+1,1)</f>
        <v>4</v>
      </c>
      <c r="C95" s="9">
        <f>IFERROR(IF(IF(B95=1,C94+1,C94)&lt;='Rating table'!H$11,IF(B95=1,C94+1,C94),""),"")</f>
        <v>10</v>
      </c>
      <c r="D95" s="9" t="str">
        <f t="shared" si="3"/>
        <v>4-10</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table'!D$11,B95+1,1)</f>
        <v>5</v>
      </c>
      <c r="C96" s="9">
        <f>IFERROR(IF(IF(B96=1,C95+1,C95)&lt;='Rating table'!H$11,IF(B96=1,C95+1,C95),""),"")</f>
        <v>10</v>
      </c>
      <c r="D96" s="9" t="str">
        <f t="shared" si="3"/>
        <v>5-10</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table'!D$11,B96+1,1)</f>
        <v>6</v>
      </c>
      <c r="C97" s="9">
        <f>IFERROR(IF(IF(B97=1,C96+1,C96)&lt;='Rating table'!H$11,IF(B97=1,C96+1,C96),""),"")</f>
        <v>10</v>
      </c>
      <c r="D97" s="9" t="str">
        <f t="shared" si="3"/>
        <v>6-10</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table'!D$11,B97+1,1)</f>
        <v>7</v>
      </c>
      <c r="C98" s="9">
        <f>IFERROR(IF(IF(B98=1,C97+1,C97)&lt;='Rating table'!H$11,IF(B98=1,C97+1,C97),""),"")</f>
        <v>10</v>
      </c>
      <c r="D98" s="9" t="str">
        <f t="shared" si="3"/>
        <v>7-10</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table'!D$11,B98+1,1)</f>
        <v>8</v>
      </c>
      <c r="C99" s="9">
        <f>IFERROR(IF(IF(B99=1,C98+1,C98)&lt;='Rating table'!H$11,IF(B99=1,C98+1,C98),""),"")</f>
        <v>10</v>
      </c>
      <c r="D99" s="9" t="str">
        <f t="shared" si="3"/>
        <v>8-10</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table'!D$11,B99+1,1)</f>
        <v>9</v>
      </c>
      <c r="C100" s="9">
        <f>IFERROR(IF(IF(B100=1,C99+1,C99)&lt;='Rating table'!H$11,IF(B100=1,C99+1,C99),""),"")</f>
        <v>10</v>
      </c>
      <c r="D100" s="9" t="str">
        <f t="shared" si="3"/>
        <v>9-10</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table'!D$11,B100+1,1)</f>
        <v>10</v>
      </c>
      <c r="C101" s="9">
        <f>IFERROR(IF(IF(B101=1,C100+1,C100)&lt;='Rating table'!H$11,IF(B101=1,C100+1,C100),""),"")</f>
        <v>10</v>
      </c>
      <c r="D101" s="9" t="str">
        <f t="shared" si="3"/>
        <v>10-10</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table'!D$11,B101+1,1)</f>
        <v>1</v>
      </c>
      <c r="C102" s="9" t="str">
        <f>IFERROR(IF(IF(B102=1,C101+1,C101)&lt;='Rating table'!H$11,IF(B102=1,C101+1,C101),""),"")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table'!D$11,B102+1,1)</f>
        <v>2</v>
      </c>
      <c r="C103" s="9" t="str">
        <f>IFERROR(IF(IF(B103=1,C102+1,C102)&lt;='Rating table'!H$11,IF(B103=1,C102+1,C102),""),"")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table'!D$11,B103+1,1)</f>
        <v>3</v>
      </c>
      <c r="C104" s="9" t="str">
        <f>IFERROR(IF(IF(B104=1,C103+1,C103)&lt;='Rating table'!H$11,IF(B104=1,C103+1,C103),""),"")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table'!D$11,B104+1,1)</f>
        <v>4</v>
      </c>
      <c r="C105" s="9" t="str">
        <f>IFERROR(IF(IF(B105=1,C104+1,C104)&lt;='Rating table'!H$11,IF(B105=1,C104+1,C104),""),"")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showGridLines="0" topLeftCell="A7" workbookViewId="0">
      <selection activeCell="A10" sqref="A10"/>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4" t="s">
        <v>228</v>
      </c>
      <c r="E2" s="214"/>
      <c r="F2" s="214"/>
    </row>
    <row r="3" spans="2:13" ht="49.8" customHeight="1" x14ac:dyDescent="0.25">
      <c r="C3" s="118">
        <f>IFERROR(IF(C4&lt;'Rating table'!H$11,C4+1,""),"")</f>
        <v>10</v>
      </c>
      <c r="D3" s="120" t="str">
        <f>IFERROR(VLOOKUP(CONCATENATE(D$13,"-",$C3),Feuil1!$D$2:$F$100,3,FALSE),"")</f>
        <v/>
      </c>
      <c r="E3" s="120" t="str">
        <f>IFERROR(VLOOKUP(CONCATENATE(E$13,"-",$C3),Feuil1!$D$2:$F$100,3,FALSE),"")</f>
        <v/>
      </c>
      <c r="F3" s="120" t="str">
        <f>IFERROR(VLOOKUP(CONCATENATE(F$13,"-",$C3),Feuil1!$D$2:$F$100,3,FALSE),"")</f>
        <v/>
      </c>
      <c r="G3" s="120" t="str">
        <f>IFERROR(VLOOKUP(CONCATENATE(G$13,"-",$C3),Feuil1!$D$2:$F$100,3,FALSE),"")</f>
        <v/>
      </c>
      <c r="H3" s="120" t="str">
        <f>IFERROR(VLOOKUP(CONCATENATE(H$13,"-",$C3),Feuil1!$D$2:$F$100,3,FALSE),"")</f>
        <v/>
      </c>
      <c r="I3" s="120" t="str">
        <f>IFERROR(VLOOKUP(CONCATENATE(I$13,"-",$C3),Feuil1!$D$2:$F$100,3,FALSE),"")</f>
        <v/>
      </c>
      <c r="J3" s="120" t="str">
        <f>IFERROR(VLOOKUP(CONCATENATE(J$13,"-",$C3),Feuil1!$D$2:$F$100,3,FALSE),"")</f>
        <v/>
      </c>
      <c r="K3" s="120" t="str">
        <f>IFERROR(VLOOKUP(CONCATENATE(K$13,"-",$C3),Feuil1!$D$2:$F$100,3,FALSE),"")</f>
        <v/>
      </c>
      <c r="L3" s="120" t="str">
        <f>IFERROR(VLOOKUP(CONCATENATE(L$13,"-",$C3),Feuil1!$D$2:$F$100,3,FALSE),"")</f>
        <v/>
      </c>
      <c r="M3" s="120" t="str">
        <f>IFERROR(VLOOKUP(CONCATENATE(M$13,"-",$C3),Feuil1!$D$2:$F$100,3,FALSE),"")</f>
        <v/>
      </c>
    </row>
    <row r="4" spans="2:13" ht="49.8" customHeight="1" x14ac:dyDescent="0.25">
      <c r="C4" s="118">
        <f>IFERROR(IF(C5&lt;'Rating table'!H$11,C5+1,""),"")</f>
        <v>9</v>
      </c>
      <c r="D4" s="120" t="str">
        <f>IFERROR(VLOOKUP(CONCATENATE(D$13,"-",$C4),Feuil1!$D$2:$F$100,3,FALSE),"")</f>
        <v/>
      </c>
      <c r="E4" s="120" t="str">
        <f>IFERROR(VLOOKUP(CONCATENATE(E$13,"-",$C4),Feuil1!$D$2:$F$100,3,FALSE),"")</f>
        <v/>
      </c>
      <c r="F4" s="120" t="str">
        <f>IFERROR(VLOOKUP(CONCATENATE(F$13,"-",$C4),Feuil1!$D$2:$F$100,3,FALSE),"")</f>
        <v/>
      </c>
      <c r="G4" s="120" t="str">
        <f>IFERROR(VLOOKUP(CONCATENATE(G$13,"-",$C4),Feuil1!$D$2:$F$100,3,FALSE),"")</f>
        <v/>
      </c>
      <c r="H4" s="120" t="str">
        <f>IFERROR(VLOOKUP(CONCATENATE(H$13,"-",$C4),Feuil1!$D$2:$F$100,3,FALSE),"")</f>
        <v/>
      </c>
      <c r="I4" s="120" t="str">
        <f>IFERROR(VLOOKUP(CONCATENATE(I$13,"-",$C4),Feuil1!$D$2:$F$100,3,FALSE),"")</f>
        <v/>
      </c>
      <c r="J4" s="120" t="str">
        <f>IFERROR(VLOOKUP(CONCATENATE(J$13,"-",$C4),Feuil1!$D$2:$F$100,3,FALSE),"")</f>
        <v/>
      </c>
      <c r="K4" s="120" t="str">
        <f>IFERROR(VLOOKUP(CONCATENATE(K$13,"-",$C4),Feuil1!$D$2:$F$100,3,FALSE),"")</f>
        <v/>
      </c>
      <c r="L4" s="120" t="str">
        <f>IFERROR(VLOOKUP(CONCATENATE(L$13,"-",$C4),Feuil1!$D$2:$F$100,3,FALSE),"")</f>
        <v/>
      </c>
      <c r="M4" s="120" t="str">
        <f>IFERROR(VLOOKUP(CONCATENATE(M$13,"-",$C4),Feuil1!$D$2:$F$100,3,FALSE),"")</f>
        <v/>
      </c>
    </row>
    <row r="5" spans="2:13" ht="49.8" customHeight="1" x14ac:dyDescent="0.25">
      <c r="C5" s="118">
        <f>IFERROR(IF(C6&lt;'Rating table'!H$11,C6+1,""),"")</f>
        <v>8</v>
      </c>
      <c r="D5" s="120" t="str">
        <f>IFERROR(VLOOKUP(CONCATENATE(D$13,"-",$C5),Feuil1!$D$2:$F$100,3,FALSE),"")</f>
        <v/>
      </c>
      <c r="E5" s="120" t="str">
        <f>IFERROR(VLOOKUP(CONCATENATE(E$13,"-",$C5),Feuil1!$D$2:$F$100,3,FALSE),"")</f>
        <v/>
      </c>
      <c r="F5" s="120" t="str">
        <f>IFERROR(VLOOKUP(CONCATENATE(F$13,"-",$C5),Feuil1!$D$2:$F$100,3,FALSE),"")</f>
        <v/>
      </c>
      <c r="G5" s="120" t="str">
        <f>IFERROR(VLOOKUP(CONCATENATE(G$13,"-",$C5),Feuil1!$D$2:$F$100,3,FALSE),"")</f>
        <v/>
      </c>
      <c r="H5" s="120" t="str">
        <f>IFERROR(VLOOKUP(CONCATENATE(H$13,"-",$C5),Feuil1!$D$2:$F$100,3,FALSE),"")</f>
        <v/>
      </c>
      <c r="I5" s="120" t="str">
        <f>IFERROR(VLOOKUP(CONCATENATE(I$13,"-",$C5),Feuil1!$D$2:$F$100,3,FALSE),"")</f>
        <v/>
      </c>
      <c r="J5" s="120" t="str">
        <f>IFERROR(VLOOKUP(CONCATENATE(J$13,"-",$C5),Feuil1!$D$2:$F$100,3,FALSE),"")</f>
        <v/>
      </c>
      <c r="K5" s="120" t="str">
        <f>IFERROR(VLOOKUP(CONCATENATE(K$13,"-",$C5),Feuil1!$D$2:$F$100,3,FALSE),"")</f>
        <v/>
      </c>
      <c r="L5" s="120" t="str">
        <f>IFERROR(VLOOKUP(CONCATENATE(L$13,"-",$C5),Feuil1!$D$2:$F$100,3,FALSE),"")</f>
        <v/>
      </c>
      <c r="M5" s="120" t="str">
        <f>IFERROR(VLOOKUP(CONCATENATE(M$13,"-",$C5),Feuil1!$D$2:$F$100,3,FALSE),"")</f>
        <v/>
      </c>
    </row>
    <row r="6" spans="2:13" ht="49.8" customHeight="1" x14ac:dyDescent="0.25">
      <c r="C6" s="118">
        <f>IFERROR(IF(C7&lt;'Rating table'!H$11,C7+1,""),"")</f>
        <v>7</v>
      </c>
      <c r="D6" s="120" t="str">
        <f>IFERROR(VLOOKUP(CONCATENATE(D$13,"-",$C6),Feuil1!$D$2:$F$100,3,FALSE),"")</f>
        <v/>
      </c>
      <c r="E6" s="120" t="str">
        <f>IFERROR(VLOOKUP(CONCATENATE(E$13,"-",$C6),Feuil1!$D$2:$F$100,3,FALSE),"")</f>
        <v/>
      </c>
      <c r="F6" s="120" t="str">
        <f>IFERROR(VLOOKUP(CONCATENATE(F$13,"-",$C6),Feuil1!$D$2:$F$100,3,FALSE),"")</f>
        <v/>
      </c>
      <c r="G6" s="120" t="str">
        <f>IFERROR(VLOOKUP(CONCATENATE(G$13,"-",$C6),Feuil1!$D$2:$F$100,3,FALSE),"")</f>
        <v/>
      </c>
      <c r="H6" s="120" t="str">
        <f>IFERROR(VLOOKUP(CONCATENATE(H$13,"-",$C6),Feuil1!$D$2:$F$100,3,FALSE),"")</f>
        <v/>
      </c>
      <c r="I6" s="120" t="str">
        <f>IFERROR(VLOOKUP(CONCATENATE(I$13,"-",$C6),Feuil1!$D$2:$F$100,3,FALSE),"")</f>
        <v/>
      </c>
      <c r="J6" s="120" t="str">
        <f>IFERROR(VLOOKUP(CONCATENATE(J$13,"-",$C6),Feuil1!$D$2:$F$100,3,FALSE),"")</f>
        <v/>
      </c>
      <c r="K6" s="120" t="str">
        <f>IFERROR(VLOOKUP(CONCATENATE(K$13,"-",$C6),Feuil1!$D$2:$F$100,3,FALSE),"")</f>
        <v/>
      </c>
      <c r="L6" s="120" t="str">
        <f>IFERROR(VLOOKUP(CONCATENATE(L$13,"-",$C6),Feuil1!$D$2:$F$100,3,FALSE),"")</f>
        <v/>
      </c>
      <c r="M6" s="120" t="str">
        <f>IFERROR(VLOOKUP(CONCATENATE(M$13,"-",$C6),Feuil1!$D$2:$F$100,3,FALSE),"")</f>
        <v/>
      </c>
    </row>
    <row r="7" spans="2:13" ht="49.8" customHeight="1" x14ac:dyDescent="0.25">
      <c r="C7" s="118">
        <f>IFERROR(IF(C8&lt;'Rating table'!H$11,C8+1,""),"")</f>
        <v>6</v>
      </c>
      <c r="D7" s="120" t="str">
        <f>IFERROR(VLOOKUP(CONCATENATE(D$13,"-",$C7),Feuil1!$D$2:$F$100,3,FALSE),"")</f>
        <v>D-3 ;D-17</v>
      </c>
      <c r="E7" s="120" t="str">
        <f>IFERROR(VLOOKUP(CONCATENATE(E$13,"-",$C7),Feuil1!$D$2:$F$100,3,FALSE),"")</f>
        <v>D-16 ;F-8-a</v>
      </c>
      <c r="F7" s="120" t="str">
        <f>IFERROR(VLOOKUP(CONCATENATE(F$13,"-",$C7),Feuil1!$D$2:$F$100,3,FALSE),"")</f>
        <v>D-1 ;E-1</v>
      </c>
      <c r="G7" s="120" t="str">
        <f>IFERROR(VLOOKUP(CONCATENATE(G$13,"-",$C7),Feuil1!$D$2:$F$100,3,FALSE),"")</f>
        <v>D-4 ;D-15 ;N-3 ;F-5 ;N-2</v>
      </c>
      <c r="H7" s="120" t="str">
        <f>IFERROR(VLOOKUP(CONCATENATE(H$13,"-",$C7),Feuil1!$D$2:$F$100,3,FALSE),"")</f>
        <v>D-2</v>
      </c>
      <c r="I7" s="120" t="str">
        <f>IFERROR(VLOOKUP(CONCATENATE(I$13,"-",$C7),Feuil1!$D$2:$F$100,3,FALSE),"")</f>
        <v>D-5</v>
      </c>
      <c r="J7" s="120" t="str">
        <f>IFERROR(VLOOKUP(CONCATENATE(J$13,"-",$C7),Feuil1!$D$2:$F$100,3,FALSE),"")</f>
        <v>B-3 ;D-14 ;E-3</v>
      </c>
      <c r="K7" s="120" t="str">
        <f>IFERROR(VLOOKUP(CONCATENATE(K$13,"-",$C7),Feuil1!$D$2:$F$100,3,FALSE),"")</f>
        <v>D-12 ;D-13</v>
      </c>
      <c r="L7" s="120" t="str">
        <f>IFERROR(VLOOKUP(CONCATENATE(L$13,"-",$C7),Feuil1!$D$2:$F$100,3,FALSE),"")</f>
        <v>C-7 ;C-5-b</v>
      </c>
      <c r="M7" s="120" t="str">
        <f>IFERROR(VLOOKUP(CONCATENATE(M$13,"-",$C7),Feuil1!$D$2:$F$100,3,FALSE),"")</f>
        <v>E-2 ;E-5</v>
      </c>
    </row>
    <row r="8" spans="2:13" ht="49.8" customHeight="1" x14ac:dyDescent="0.25">
      <c r="C8" s="118">
        <f>IFERROR(IF(C9&lt;'Rating table'!H$11,C9+1,""),"")</f>
        <v>5</v>
      </c>
      <c r="D8" s="120" t="str">
        <f>IFERROR(VLOOKUP(CONCATENATE(D$13,"-",$C8),Feuil1!$D$2:$F$100,3,FALSE),"")</f>
        <v/>
      </c>
      <c r="E8" s="120" t="str">
        <f>IFERROR(VLOOKUP(CONCATENATE(E$13,"-",$C8),Feuil1!$D$2:$F$100,3,FALSE),"")</f>
        <v/>
      </c>
      <c r="F8" s="120" t="str">
        <f>IFERROR(VLOOKUP(CONCATENATE(F$13,"-",$C8),Feuil1!$D$2:$F$100,3,FALSE),"")</f>
        <v/>
      </c>
      <c r="G8" s="120" t="str">
        <f>IFERROR(VLOOKUP(CONCATENATE(G$13,"-",$C8),Feuil1!$D$2:$F$100,3,FALSE),"")</f>
        <v/>
      </c>
      <c r="H8" s="120" t="str">
        <f>IFERROR(VLOOKUP(CONCATENATE(H$13,"-",$C8),Feuil1!$D$2:$F$100,3,FALSE),"")</f>
        <v/>
      </c>
      <c r="I8" s="120" t="str">
        <f>IFERROR(VLOOKUP(CONCATENATE(I$13,"-",$C8),Feuil1!$D$2:$F$100,3,FALSE),"")</f>
        <v/>
      </c>
      <c r="J8" s="120" t="str">
        <f>IFERROR(VLOOKUP(CONCATENATE(J$13,"-",$C8),Feuil1!$D$2:$F$100,3,FALSE),"")</f>
        <v/>
      </c>
      <c r="K8" s="120" t="str">
        <f>IFERROR(VLOOKUP(CONCATENATE(K$13,"-",$C8),Feuil1!$D$2:$F$100,3,FALSE),"")</f>
        <v/>
      </c>
      <c r="L8" s="120" t="str">
        <f>IFERROR(VLOOKUP(CONCATENATE(L$13,"-",$C8),Feuil1!$D$2:$F$100,3,FALSE),"")</f>
        <v/>
      </c>
      <c r="M8" s="120" t="str">
        <f>IFERROR(VLOOKUP(CONCATENATE(M$13,"-",$C8),Feuil1!$D$2:$F$100,3,FALSE),"")</f>
        <v/>
      </c>
    </row>
    <row r="9" spans="2:13" ht="49.8" customHeight="1" x14ac:dyDescent="0.25">
      <c r="B9" s="173" t="s">
        <v>225</v>
      </c>
      <c r="C9" s="118">
        <f>IFERROR(IF(C10&lt;'Rating table'!H$11,C10+1,""),"")</f>
        <v>4</v>
      </c>
      <c r="D9" s="120" t="str">
        <f>IFERROR(VLOOKUP(CONCATENATE(D$13,"-",$C9),Feuil1!$D$2:$F$100,3,FALSE),"")</f>
        <v>F-8-b ;C-6</v>
      </c>
      <c r="E9" s="120" t="str">
        <f>IFERROR(VLOOKUP(CONCATENATE(E$13,"-",$C9),Feuil1!$D$2:$F$100,3,FALSE),"")</f>
        <v/>
      </c>
      <c r="F9" s="120" t="str">
        <f>IFERROR(VLOOKUP(CONCATENATE(F$13,"-",$C9),Feuil1!$D$2:$F$100,3,FALSE),"")</f>
        <v/>
      </c>
      <c r="G9" s="120" t="str">
        <f>IFERROR(VLOOKUP(CONCATENATE(G$13,"-",$C9),Feuil1!$D$2:$F$100,3,FALSE),"")</f>
        <v>F-1</v>
      </c>
      <c r="H9" s="120" t="str">
        <f>IFERROR(VLOOKUP(CONCATENATE(H$13,"-",$C9),Feuil1!$D$2:$F$100,3,FALSE),"")</f>
        <v>E-7</v>
      </c>
      <c r="I9" s="120" t="str">
        <f>IFERROR(VLOOKUP(CONCATENATE(I$13,"-",$C9),Feuil1!$D$2:$F$100,3,FALSE),"")</f>
        <v>F-7 ;E-9 ;F-4</v>
      </c>
      <c r="J9" s="120" t="str">
        <f>IFERROR(VLOOKUP(CONCATENATE(J$13,"-",$C9),Feuil1!$D$2:$F$100,3,FALSE),"")</f>
        <v>F-3</v>
      </c>
      <c r="K9" s="120" t="str">
        <f>IFERROR(VLOOKUP(CONCATENATE(K$13,"-",$C9),Feuil1!$D$2:$F$100,3,FALSE),"")</f>
        <v/>
      </c>
      <c r="L9" s="120" t="str">
        <f>IFERROR(VLOOKUP(CONCATENATE(L$13,"-",$C9),Feuil1!$D$2:$F$100,3,FALSE),"")</f>
        <v/>
      </c>
      <c r="M9" s="120" t="str">
        <f>IFERROR(VLOOKUP(CONCATENATE(M$13,"-",$C9),Feuil1!$D$2:$F$100,3,FALSE),"")</f>
        <v>E-8 ;F-2</v>
      </c>
    </row>
    <row r="10" spans="2:13" ht="49.8" customHeight="1" x14ac:dyDescent="0.25">
      <c r="B10" s="173"/>
      <c r="C10" s="118">
        <f>IFERROR(IF(C11&lt;'Rating table'!H$11,C11+1,""),"")</f>
        <v>3</v>
      </c>
      <c r="D10" s="120" t="str">
        <f>IFERROR(VLOOKUP(CONCATENATE(D$13,"-",$C10),Feuil1!$D$2:$F$100,3,FALSE),"")</f>
        <v/>
      </c>
      <c r="E10" s="120" t="str">
        <f>IFERROR(VLOOKUP(CONCATENATE(E$13,"-",$C10),Feuil1!$D$2:$F$100,3,FALSE),"")</f>
        <v/>
      </c>
      <c r="F10" s="120" t="str">
        <f>IFERROR(VLOOKUP(CONCATENATE(F$13,"-",$C10),Feuil1!$D$2:$F$100,3,FALSE),"")</f>
        <v/>
      </c>
      <c r="G10" s="120" t="str">
        <f>IFERROR(VLOOKUP(CONCATENATE(G$13,"-",$C10),Feuil1!$D$2:$F$100,3,FALSE),"")</f>
        <v/>
      </c>
      <c r="H10" s="120" t="str">
        <f>IFERROR(VLOOKUP(CONCATENATE(H$13,"-",$C10),Feuil1!$D$2:$F$100,3,FALSE),"")</f>
        <v/>
      </c>
      <c r="I10" s="120" t="str">
        <f>IFERROR(VLOOKUP(CONCATENATE(I$13,"-",$C10),Feuil1!$D$2:$F$100,3,FALSE),"")</f>
        <v/>
      </c>
      <c r="J10" s="120" t="str">
        <f>IFERROR(VLOOKUP(CONCATENATE(J$13,"-",$C10),Feuil1!$D$2:$F$100,3,FALSE),"")</f>
        <v>B-4</v>
      </c>
      <c r="K10" s="120" t="str">
        <f>IFERROR(VLOOKUP(CONCATENATE(K$13,"-",$C10),Feuil1!$D$2:$F$100,3,FALSE),"")</f>
        <v/>
      </c>
      <c r="L10" s="120" t="str">
        <f>IFERROR(VLOOKUP(CONCATENATE(L$13,"-",$C10),Feuil1!$D$2:$F$100,3,FALSE),"")</f>
        <v/>
      </c>
      <c r="M10" s="120" t="str">
        <f>IFERROR(VLOOKUP(CONCATENATE(M$13,"-",$C10),Feuil1!$D$2:$F$100,3,FALSE),"")</f>
        <v/>
      </c>
    </row>
    <row r="11" spans="2:13" ht="49.8" customHeight="1" x14ac:dyDescent="0.25">
      <c r="C11" s="118">
        <f>IFERROR(IF(C12&lt;'Rating table'!H$11,C12+1,""),"")</f>
        <v>2</v>
      </c>
      <c r="D11" s="120" t="str">
        <f>IFERROR(VLOOKUP(CONCATENATE(D$13,"-",$C11),Feuil1!$D$2:$F$100,3,FALSE),"")</f>
        <v/>
      </c>
      <c r="E11" s="120" t="str">
        <f>IFERROR(VLOOKUP(CONCATENATE(E$13,"-",$C11),Feuil1!$D$2:$F$100,3,FALSE),"")</f>
        <v/>
      </c>
      <c r="F11" s="120" t="str">
        <f>IFERROR(VLOOKUP(CONCATENATE(F$13,"-",$C11),Feuil1!$D$2:$F$100,3,FALSE),"")</f>
        <v>D-10</v>
      </c>
      <c r="G11" s="120" t="str">
        <f>IFERROR(VLOOKUP(CONCATENATE(G$13,"-",$C11),Feuil1!$D$2:$F$100,3,FALSE),"")</f>
        <v>D-9</v>
      </c>
      <c r="H11" s="120" t="str">
        <f>IFERROR(VLOOKUP(CONCATENATE(H$13,"-",$C11),Feuil1!$D$2:$F$100,3,FALSE),"")</f>
        <v>D-7 ;D-8</v>
      </c>
      <c r="I11" s="120" t="str">
        <f>IFERROR(VLOOKUP(CONCATENATE(I$13,"-",$C11),Feuil1!$D$2:$F$100,3,FALSE),"")</f>
        <v>B-2 ;D-6 ;F-6</v>
      </c>
      <c r="J11" s="120" t="str">
        <f>IFERROR(VLOOKUP(CONCATENATE(J$13,"-",$C11),Feuil1!$D$2:$F$100,3,FALSE),"")</f>
        <v/>
      </c>
      <c r="K11" s="120" t="str">
        <f>IFERROR(VLOOKUP(CONCATENATE(K$13,"-",$C11),Feuil1!$D$2:$F$100,3,FALSE),"")</f>
        <v/>
      </c>
      <c r="L11" s="120" t="str">
        <f>IFERROR(VLOOKUP(CONCATENATE(L$13,"-",$C11),Feuil1!$D$2:$F$100,3,FALSE),"")</f>
        <v>C-5-a ;D-11</v>
      </c>
      <c r="M11" s="120" t="str">
        <f>IFERROR(VLOOKUP(CONCATENATE(M$13,"-",$C11),Feuil1!$D$2:$F$100,3,FALSE),"")</f>
        <v>B-7</v>
      </c>
    </row>
    <row r="12" spans="2:13" ht="49.8" customHeight="1" x14ac:dyDescent="0.25">
      <c r="C12" s="118">
        <v>1</v>
      </c>
      <c r="D12" s="120" t="str">
        <f>IFERROR(VLOOKUP(CONCATENATE(D$13,"-",$C12),Feuil1!$D$2:$F$100,3,FALSE),"")</f>
        <v>C-1 ;</v>
      </c>
      <c r="E12" s="120" t="str">
        <f>IFERROR(VLOOKUP(CONCATENATE(E$13,"-",$C12),Feuil1!$D$2:$F$100,3,FALSE),"")</f>
        <v>B-1 ;C-4</v>
      </c>
      <c r="F12" s="120" t="str">
        <f>IFERROR(VLOOKUP(CONCATENATE(F$13,"-",$C12),Feuil1!$D$2:$F$100,3,FALSE),"")</f>
        <v>B-6</v>
      </c>
      <c r="G12" s="120" t="str">
        <f>IFERROR(VLOOKUP(CONCATENATE(G$13,"-",$C12),Feuil1!$D$2:$F$100,3,FALSE),"")</f>
        <v>B-5</v>
      </c>
      <c r="H12" s="120" t="str">
        <f>IFERROR(VLOOKUP(CONCATENATE(H$13,"-",$C12),Feuil1!$D$2:$F$100,3,FALSE),"")</f>
        <v>B-8</v>
      </c>
      <c r="I12" s="120" t="str">
        <f>IFERROR(VLOOKUP(CONCATENATE(I$13,"-",$C12),Feuil1!$D$2:$F$100,3,FALSE),"")</f>
        <v>C-2 ;C-3 ;C-8</v>
      </c>
      <c r="J12" s="120" t="str">
        <f>IFERROR(VLOOKUP(CONCATENATE(J$13,"-",$C12),Feuil1!$D$2:$F$100,3,FALSE),"")</f>
        <v>B-9 ;N-1</v>
      </c>
      <c r="K12" s="120" t="str">
        <f>IFERROR(VLOOKUP(CONCATENATE(K$13,"-",$C12),Feuil1!$D$2:$F$100,3,FALSE),"")</f>
        <v/>
      </c>
      <c r="L12" s="120" t="str">
        <f>IFERROR(VLOOKUP(CONCATENATE(L$13,"-",$C12),Feuil1!$D$2:$F$100,3,FALSE),"")</f>
        <v/>
      </c>
      <c r="M12" s="120" t="str">
        <f>IFERROR(VLOOKUP(CONCATENATE(M$13,"-",$C12),Feuil1!$D$2:$F$100,3,FALSE),"")</f>
        <v/>
      </c>
    </row>
    <row r="13" spans="2:13" x14ac:dyDescent="0.25">
      <c r="C13">
        <v>0</v>
      </c>
      <c r="D13">
        <v>1</v>
      </c>
      <c r="E13">
        <f>IFERROR(IF(D13&lt;'Rating table'!$D$11,D13+1,""),"")</f>
        <v>2</v>
      </c>
      <c r="F13" s="9">
        <f>IFERROR(IF(E13&lt;'Rating table'!$D$11,E13+1,""),"")</f>
        <v>3</v>
      </c>
      <c r="G13" s="9">
        <f>IFERROR(IF(F13&lt;'Rating table'!$D$11,F13+1,""),"")</f>
        <v>4</v>
      </c>
      <c r="H13" s="9">
        <f>IFERROR(IF(G13&lt;'Rating table'!$D$11,G13+1,""),"")</f>
        <v>5</v>
      </c>
      <c r="I13" s="9">
        <f>IFERROR(IF(H13&lt;'Rating table'!$D$11,H13+1,""),"")</f>
        <v>6</v>
      </c>
      <c r="J13" s="9">
        <f>IFERROR(IF(I13&lt;'Rating table'!$D$11,I13+1,""),"")</f>
        <v>7</v>
      </c>
      <c r="K13" s="9">
        <f>IFERROR(IF(J13&lt;'Rating table'!$D$11,J13+1,""),"")</f>
        <v>8</v>
      </c>
      <c r="L13" s="9">
        <f>IFERROR(IF(K13&lt;'Rating table'!$D$11,K13+1,""),"")</f>
        <v>9</v>
      </c>
      <c r="M13" s="9">
        <f>IFERROR(IF(L13&lt;'Rating table'!$D$11,L13+1,""),"")</f>
        <v>10</v>
      </c>
    </row>
    <row r="14" spans="2:13" x14ac:dyDescent="0.25">
      <c r="G14" s="213" t="s">
        <v>224</v>
      </c>
      <c r="H14" s="213"/>
    </row>
    <row r="16" spans="2:13" s="45" customFormat="1" x14ac:dyDescent="0.25"/>
    <row r="17" spans="4:13" s="45" customFormat="1" x14ac:dyDescent="0.25"/>
    <row r="18" spans="4:13" s="45" customFormat="1" x14ac:dyDescent="0.25">
      <c r="D18" s="45" t="str">
        <f>IFERROR(VLOOKUP(CONCATENATE($C2,"-",D$13),Feuil2!C$2:G$101,5,FALSE),"")</f>
        <v/>
      </c>
      <c r="E18" s="45" t="str">
        <f>IFERROR(VLOOKUP(CONCATENATE($C2,"-",E$13),Feuil2!D$2:H$101,5,FALSE),"")</f>
        <v/>
      </c>
      <c r="F18" s="45" t="str">
        <f>IFERROR(VLOOKUP(CONCATENATE($C2,"-",F$13),Feuil2!E$2:I$101,5,FALSE),"")</f>
        <v/>
      </c>
      <c r="G18" s="45" t="str">
        <f>IFERROR(VLOOKUP(CONCATENATE($C2,"-",G$13),Feuil2!F$2:J$101,5,FALSE),"")</f>
        <v/>
      </c>
      <c r="H18" s="45" t="str">
        <f>IFERROR(VLOOKUP(CONCATENATE($C2,"-",H$13),Feuil2!G$2:K$101,5,FALSE),"")</f>
        <v/>
      </c>
      <c r="I18" s="45" t="str">
        <f>IFERROR(VLOOKUP(CONCATENATE($C2,"-",I$13),Feuil2!H$2:L$101,5,FALSE),"")</f>
        <v/>
      </c>
      <c r="J18" s="45" t="str">
        <f>IFERROR(VLOOKUP(CONCATENATE($C2,"-",J$13),Feuil2!I$2:M$101,5,FALSE),"")</f>
        <v/>
      </c>
      <c r="K18" s="45" t="str">
        <f>IFERROR(VLOOKUP(CONCATENATE($C2,"-",K$13),Feuil2!J$2:N$101,5,FALSE),"")</f>
        <v/>
      </c>
      <c r="L18" s="45" t="str">
        <f>IFERROR(VLOOKUP(CONCATENATE($C2,"-",L$13),Feuil2!K$2:O$101,5,FALSE),"")</f>
        <v/>
      </c>
      <c r="M18" s="45" t="str">
        <f>IFERROR(VLOOKUP(CONCATENATE($C2,"-",M$13),Feuil2!L$2:P$101,5,FALSE),"")</f>
        <v/>
      </c>
    </row>
    <row r="19" spans="4:13" s="45" customFormat="1" x14ac:dyDescent="0.25">
      <c r="D19" s="45">
        <f>IFERROR(VLOOKUP(CONCATENATE($C3,"-",D$13),Feuil2!$C$2:$G$101,5,FALSE),"")</f>
        <v>3</v>
      </c>
      <c r="E19" s="45">
        <f>IFERROR(VLOOKUP(CONCATENATE($C3,"-",E$13),Feuil2!$C$2:$G$101,5,FALSE),"")</f>
        <v>3</v>
      </c>
      <c r="F19" s="45">
        <f>IFERROR(VLOOKUP(CONCATENATE($C3,"-",F$13),Feuil2!$C$2:$G$101,5,FALSE),"")</f>
        <v>3</v>
      </c>
      <c r="G19" s="45">
        <f>IFERROR(VLOOKUP(CONCATENATE($C3,"-",G$13),Feuil2!$C$2:$G$101,5,FALSE),"")</f>
        <v>3</v>
      </c>
      <c r="H19" s="45">
        <f>IFERROR(VLOOKUP(CONCATENATE($C3,"-",H$13),Feuil2!$C$2:$G$101,5,FALSE),"")</f>
        <v>3</v>
      </c>
      <c r="I19" s="45">
        <f>IFERROR(VLOOKUP(CONCATENATE($C3,"-",I$13),Feuil2!$C$2:$G$101,5,FALSE),"")</f>
        <v>3</v>
      </c>
      <c r="J19" s="45">
        <f>IFERROR(VLOOKUP(CONCATENATE($C3,"-",J$13),Feuil2!$C$2:$G$101,5,FALSE),"")</f>
        <v>3</v>
      </c>
      <c r="K19" s="45">
        <f>IFERROR(VLOOKUP(CONCATENATE($C3,"-",K$13),Feuil2!$C$2:$G$101,5,FALSE),"")</f>
        <v>3</v>
      </c>
      <c r="L19" s="45">
        <f>IFERROR(VLOOKUP(CONCATENATE($C3,"-",L$13),Feuil2!$C$2:$G$101,5,FALSE),"")</f>
        <v>3</v>
      </c>
      <c r="M19" s="45">
        <f>IFERROR(VLOOKUP(CONCATENATE($C3,"-",M$13),Feuil2!$C$2:$G$101,5,FALSE),"")</f>
        <v>3</v>
      </c>
    </row>
    <row r="20" spans="4:13" s="45" customFormat="1" x14ac:dyDescent="0.25">
      <c r="D20" s="45">
        <f>IFERROR(VLOOKUP(CONCATENATE($C4,"-",D$13),Feuil2!$C$2:$G$101,5,FALSE),"")</f>
        <v>3</v>
      </c>
      <c r="E20" s="45">
        <f>IFERROR(VLOOKUP(CONCATENATE($C4,"-",E$13),Feuil2!$C$2:$G$101,5,FALSE),"")</f>
        <v>3</v>
      </c>
      <c r="F20" s="45">
        <f>IFERROR(VLOOKUP(CONCATENATE($C4,"-",F$13),Feuil2!$C$2:$G$101,5,FALSE),"")</f>
        <v>3</v>
      </c>
      <c r="G20" s="45">
        <f>IFERROR(VLOOKUP(CONCATENATE($C4,"-",G$13),Feuil2!$C$2:$G$101,5,FALSE),"")</f>
        <v>3</v>
      </c>
      <c r="H20" s="45">
        <f>IFERROR(VLOOKUP(CONCATENATE($C4,"-",H$13),Feuil2!$C$2:$G$101,5,FALSE),"")</f>
        <v>3</v>
      </c>
      <c r="I20" s="45">
        <f>IFERROR(VLOOKUP(CONCATENATE($C4,"-",I$13),Feuil2!$C$2:$G$101,5,FALSE),"")</f>
        <v>3</v>
      </c>
      <c r="J20" s="45">
        <f>IFERROR(VLOOKUP(CONCATENATE($C4,"-",J$13),Feuil2!$C$2:$G$101,5,FALSE),"")</f>
        <v>3</v>
      </c>
      <c r="K20" s="45">
        <f>IFERROR(VLOOKUP(CONCATENATE($C4,"-",K$13),Feuil2!$C$2:$G$101,5,FALSE),"")</f>
        <v>3</v>
      </c>
      <c r="L20" s="45">
        <f>IFERROR(VLOOKUP(CONCATENATE($C4,"-",L$13),Feuil2!$C$2:$G$101,5,FALSE),"")</f>
        <v>3</v>
      </c>
      <c r="M20" s="45">
        <f>IFERROR(VLOOKUP(CONCATENATE($C4,"-",M$13),Feuil2!$C$2:$G$101,5,FALSE),"")</f>
        <v>3</v>
      </c>
    </row>
    <row r="21" spans="4:13" s="45" customFormat="1" x14ac:dyDescent="0.25">
      <c r="D21" s="45">
        <f>IFERROR(VLOOKUP(CONCATENATE($C5,"-",D$13),Feuil2!$C$2:$G$101,5,FALSE),"")</f>
        <v>3</v>
      </c>
      <c r="E21" s="45">
        <f>IFERROR(VLOOKUP(CONCATENATE($C5,"-",E$13),Feuil2!$C$2:$G$101,5,FALSE),"")</f>
        <v>3</v>
      </c>
      <c r="F21" s="45">
        <f>IFERROR(VLOOKUP(CONCATENATE($C5,"-",F$13),Feuil2!$C$2:$G$101,5,FALSE),"")</f>
        <v>3</v>
      </c>
      <c r="G21" s="45">
        <f>IFERROR(VLOOKUP(CONCATENATE($C5,"-",G$13),Feuil2!$C$2:$G$101,5,FALSE),"")</f>
        <v>3</v>
      </c>
      <c r="H21" s="45">
        <f>IFERROR(VLOOKUP(CONCATENATE($C5,"-",H$13),Feuil2!$C$2:$G$101,5,FALSE),"")</f>
        <v>3</v>
      </c>
      <c r="I21" s="45">
        <f>IFERROR(VLOOKUP(CONCATENATE($C5,"-",I$13),Feuil2!$C$2:$G$101,5,FALSE),"")</f>
        <v>3</v>
      </c>
      <c r="J21" s="45">
        <f>IFERROR(VLOOKUP(CONCATENATE($C5,"-",J$13),Feuil2!$C$2:$G$101,5,FALSE),"")</f>
        <v>3</v>
      </c>
      <c r="K21" s="45">
        <f>IFERROR(VLOOKUP(CONCATENATE($C5,"-",K$13),Feuil2!$C$2:$G$101,5,FALSE),"")</f>
        <v>3</v>
      </c>
      <c r="L21" s="45">
        <f>IFERROR(VLOOKUP(CONCATENATE($C5,"-",L$13),Feuil2!$C$2:$G$101,5,FALSE),"")</f>
        <v>3</v>
      </c>
      <c r="M21" s="45">
        <f>IFERROR(VLOOKUP(CONCATENATE($C5,"-",M$13),Feuil2!$C$2:$G$101,5,FALSE),"")</f>
        <v>3</v>
      </c>
    </row>
    <row r="22" spans="4:13" s="45" customFormat="1" x14ac:dyDescent="0.25">
      <c r="D22" s="45">
        <f>IFERROR(VLOOKUP(CONCATENATE($C6,"-",D$13),Feuil2!$C$2:$G$101,5,FALSE),"")</f>
        <v>3</v>
      </c>
      <c r="E22" s="45">
        <f>IFERROR(VLOOKUP(CONCATENATE($C6,"-",E$13),Feuil2!$C$2:$G$101,5,FALSE),"")</f>
        <v>3</v>
      </c>
      <c r="F22" s="45">
        <f>IFERROR(VLOOKUP(CONCATENATE($C6,"-",F$13),Feuil2!$C$2:$G$101,5,FALSE),"")</f>
        <v>3</v>
      </c>
      <c r="G22" s="45">
        <f>IFERROR(VLOOKUP(CONCATENATE($C6,"-",G$13),Feuil2!$C$2:$G$101,5,FALSE),"")</f>
        <v>3</v>
      </c>
      <c r="H22" s="45">
        <f>IFERROR(VLOOKUP(CONCATENATE($C6,"-",H$13),Feuil2!$C$2:$G$101,5,FALSE),"")</f>
        <v>3</v>
      </c>
      <c r="I22" s="45">
        <f>IFERROR(VLOOKUP(CONCATENATE($C6,"-",I$13),Feuil2!$C$2:$G$101,5,FALSE),"")</f>
        <v>3</v>
      </c>
      <c r="J22" s="45">
        <f>IFERROR(VLOOKUP(CONCATENATE($C6,"-",J$13),Feuil2!$C$2:$G$101,5,FALSE),"")</f>
        <v>3</v>
      </c>
      <c r="K22" s="45">
        <f>IFERROR(VLOOKUP(CONCATENATE($C6,"-",K$13),Feuil2!$C$2:$G$101,5,FALSE),"")</f>
        <v>3</v>
      </c>
      <c r="L22" s="45">
        <f>IFERROR(VLOOKUP(CONCATENATE($C6,"-",L$13),Feuil2!$C$2:$G$101,5,FALSE),"")</f>
        <v>3</v>
      </c>
      <c r="M22" s="45">
        <f>IFERROR(VLOOKUP(CONCATENATE($C6,"-",M$13),Feuil2!$C$2:$G$101,5,FALSE),"")</f>
        <v>3</v>
      </c>
    </row>
    <row r="23" spans="4:13" s="45" customFormat="1" x14ac:dyDescent="0.25">
      <c r="D23" s="45">
        <f>IFERROR(VLOOKUP(CONCATENATE($C7,"-",D$13),Feuil2!$C$2:$G$101,5,FALSE),"")</f>
        <v>2</v>
      </c>
      <c r="E23" s="45">
        <f>IFERROR(VLOOKUP(CONCATENATE($C7,"-",E$13),Feuil2!$C$2:$G$101,5,FALSE),"")</f>
        <v>3</v>
      </c>
      <c r="F23" s="45">
        <f>IFERROR(VLOOKUP(CONCATENATE($C7,"-",F$13),Feuil2!$C$2:$G$101,5,FALSE),"")</f>
        <v>3</v>
      </c>
      <c r="G23" s="45">
        <f>IFERROR(VLOOKUP(CONCATENATE($C7,"-",G$13),Feuil2!$C$2:$G$101,5,FALSE),"")</f>
        <v>3</v>
      </c>
      <c r="H23" s="45">
        <f>IFERROR(VLOOKUP(CONCATENATE($C7,"-",H$13),Feuil2!$C$2:$G$101,5,FALSE),"")</f>
        <v>3</v>
      </c>
      <c r="I23" s="45">
        <f>IFERROR(VLOOKUP(CONCATENATE($C7,"-",I$13),Feuil2!$C$2:$G$101,5,FALSE),"")</f>
        <v>3</v>
      </c>
      <c r="J23" s="45">
        <f>IFERROR(VLOOKUP(CONCATENATE($C7,"-",J$13),Feuil2!$C$2:$G$101,5,FALSE),"")</f>
        <v>3</v>
      </c>
      <c r="K23" s="45">
        <f>IFERROR(VLOOKUP(CONCATENATE($C7,"-",K$13),Feuil2!$C$2:$G$101,5,FALSE),"")</f>
        <v>3</v>
      </c>
      <c r="L23" s="45">
        <f>IFERROR(VLOOKUP(CONCATENATE($C7,"-",L$13),Feuil2!$C$2:$G$101,5,FALSE),"")</f>
        <v>3</v>
      </c>
      <c r="M23" s="45">
        <f>IFERROR(VLOOKUP(CONCATENATE($C7,"-",M$13),Feuil2!$C$2:$G$101,5,FALSE),"")</f>
        <v>3</v>
      </c>
    </row>
    <row r="24" spans="4:13" s="45" customFormat="1" x14ac:dyDescent="0.25">
      <c r="D24" s="45">
        <f>IFERROR(VLOOKUP(CONCATENATE($C8,"-",D$13),Feuil2!$C$2:$G$101,5,FALSE),"")</f>
        <v>2</v>
      </c>
      <c r="E24" s="45">
        <f>IFERROR(VLOOKUP(CONCATENATE($C8,"-",E$13),Feuil2!$C$2:$G$101,5,FALSE),"")</f>
        <v>2</v>
      </c>
      <c r="F24" s="45">
        <f>IFERROR(VLOOKUP(CONCATENATE($C8,"-",F$13),Feuil2!$C$2:$G$101,5,FALSE),"")</f>
        <v>3</v>
      </c>
      <c r="G24" s="45">
        <f>IFERROR(VLOOKUP(CONCATENATE($C8,"-",G$13),Feuil2!$C$2:$G$101,5,FALSE),"")</f>
        <v>3</v>
      </c>
      <c r="H24" s="45">
        <f>IFERROR(VLOOKUP(CONCATENATE($C8,"-",H$13),Feuil2!$C$2:$G$101,5,FALSE),"")</f>
        <v>3</v>
      </c>
      <c r="I24" s="45">
        <f>IFERROR(VLOOKUP(CONCATENATE($C8,"-",I$13),Feuil2!$C$2:$G$101,5,FALSE),"")</f>
        <v>3</v>
      </c>
      <c r="J24" s="45">
        <f>IFERROR(VLOOKUP(CONCATENATE($C8,"-",J$13),Feuil2!$C$2:$G$101,5,FALSE),"")</f>
        <v>3</v>
      </c>
      <c r="K24" s="45">
        <f>IFERROR(VLOOKUP(CONCATENATE($C8,"-",K$13),Feuil2!$C$2:$G$101,5,FALSE),"")</f>
        <v>3</v>
      </c>
      <c r="L24" s="45">
        <f>IFERROR(VLOOKUP(CONCATENATE($C8,"-",L$13),Feuil2!$C$2:$G$101,5,FALSE),"")</f>
        <v>3</v>
      </c>
      <c r="M24" s="45">
        <f>IFERROR(VLOOKUP(CONCATENATE($C8,"-",M$13),Feuil2!$C$2:$G$101,5,FALSE),"")</f>
        <v>3</v>
      </c>
    </row>
    <row r="25" spans="4:13" s="45" customFormat="1" x14ac:dyDescent="0.25">
      <c r="D25" s="45">
        <f>IFERROR(VLOOKUP(CONCATENATE($C9,"-",D$13),Feuil2!$C$2:$G$101,5,FALSE),"")</f>
        <v>2</v>
      </c>
      <c r="E25" s="45">
        <f>IFERROR(VLOOKUP(CONCATENATE($C9,"-",E$13),Feuil2!$C$2:$G$101,5,FALSE),"")</f>
        <v>2</v>
      </c>
      <c r="F25" s="45">
        <f>IFERROR(VLOOKUP(CONCATENATE($C9,"-",F$13),Feuil2!$C$2:$G$101,5,FALSE),"")</f>
        <v>2</v>
      </c>
      <c r="G25" s="45">
        <f>IFERROR(VLOOKUP(CONCATENATE($C9,"-",G$13),Feuil2!$C$2:$G$101,5,FALSE),"")</f>
        <v>3</v>
      </c>
      <c r="H25" s="45">
        <f>IFERROR(VLOOKUP(CONCATENATE($C9,"-",H$13),Feuil2!$C$2:$G$101,5,FALSE),"")</f>
        <v>3</v>
      </c>
      <c r="I25" s="45">
        <f>IFERROR(VLOOKUP(CONCATENATE($C9,"-",I$13),Feuil2!$C$2:$G$101,5,FALSE),"")</f>
        <v>3</v>
      </c>
      <c r="J25" s="45">
        <f>IFERROR(VLOOKUP(CONCATENATE($C9,"-",J$13),Feuil2!$C$2:$G$101,5,FALSE),"")</f>
        <v>3</v>
      </c>
      <c r="K25" s="45">
        <f>IFERROR(VLOOKUP(CONCATENATE($C9,"-",K$13),Feuil2!$C$2:$G$101,5,FALSE),"")</f>
        <v>3</v>
      </c>
      <c r="L25" s="45">
        <f>IFERROR(VLOOKUP(CONCATENATE($C9,"-",L$13),Feuil2!$C$2:$G$101,5,FALSE),"")</f>
        <v>3</v>
      </c>
      <c r="M25" s="45">
        <f>IFERROR(VLOOKUP(CONCATENATE($C9,"-",M$13),Feuil2!$C$2:$G$101,5,FALSE),"")</f>
        <v>3</v>
      </c>
    </row>
    <row r="26" spans="4:13" s="45" customFormat="1" x14ac:dyDescent="0.25">
      <c r="D26" s="45">
        <f>IFERROR(VLOOKUP(CONCATENATE($C10,"-",D$13),Feuil2!$C$2:$G$101,5,FALSE),"")</f>
        <v>1</v>
      </c>
      <c r="E26" s="45">
        <f>IFERROR(VLOOKUP(CONCATENATE($C10,"-",E$13),Feuil2!$C$2:$G$101,5,FALSE),"")</f>
        <v>2</v>
      </c>
      <c r="F26" s="45">
        <f>IFERROR(VLOOKUP(CONCATENATE($C10,"-",F$13),Feuil2!$C$2:$G$101,5,FALSE),"")</f>
        <v>2</v>
      </c>
      <c r="G26" s="45">
        <f>IFERROR(VLOOKUP(CONCATENATE($C10,"-",G$13),Feuil2!$C$2:$G$101,5,FALSE),"")</f>
        <v>2</v>
      </c>
      <c r="H26" s="45">
        <f>IFERROR(VLOOKUP(CONCATENATE($C10,"-",H$13),Feuil2!$C$2:$G$101,5,FALSE),"")</f>
        <v>3</v>
      </c>
      <c r="I26" s="45">
        <f>IFERROR(VLOOKUP(CONCATENATE($C10,"-",I$13),Feuil2!$C$2:$G$101,5,FALSE),"")</f>
        <v>3</v>
      </c>
      <c r="J26" s="45">
        <f>IFERROR(VLOOKUP(CONCATENATE($C10,"-",J$13),Feuil2!$C$2:$G$101,5,FALSE),"")</f>
        <v>3</v>
      </c>
      <c r="K26" s="45">
        <f>IFERROR(VLOOKUP(CONCATENATE($C10,"-",K$13),Feuil2!$C$2:$G$101,5,FALSE),"")</f>
        <v>3</v>
      </c>
      <c r="L26" s="45">
        <f>IFERROR(VLOOKUP(CONCATENATE($C10,"-",L$13),Feuil2!$C$2:$G$101,5,FALSE),"")</f>
        <v>3</v>
      </c>
      <c r="M26" s="45">
        <f>IFERROR(VLOOKUP(CONCATENATE($C10,"-",M$13),Feuil2!$C$2:$G$101,5,FALSE),"")</f>
        <v>3</v>
      </c>
    </row>
    <row r="27" spans="4:13" s="45" customFormat="1" x14ac:dyDescent="0.25">
      <c r="D27" s="45">
        <f>IFERROR(VLOOKUP(CONCATENATE($C11,"-",D$13),Feuil2!$C$2:$G$101,5,FALSE),"")</f>
        <v>1</v>
      </c>
      <c r="E27" s="45">
        <f>IFERROR(VLOOKUP(CONCATENATE($C11,"-",E$13),Feuil2!$C$2:$G$101,5,FALSE),"")</f>
        <v>1</v>
      </c>
      <c r="F27" s="45">
        <f>IFERROR(VLOOKUP(CONCATENATE($C11,"-",F$13),Feuil2!$C$2:$G$101,5,FALSE),"")</f>
        <v>2</v>
      </c>
      <c r="G27" s="45">
        <f>IFERROR(VLOOKUP(CONCATENATE($C11,"-",G$13),Feuil2!$C$2:$G$101,5,FALSE),"")</f>
        <v>2</v>
      </c>
      <c r="H27" s="45">
        <f>IFERROR(VLOOKUP(CONCATENATE($C11,"-",H$13),Feuil2!$C$2:$G$101,5,FALSE),"")</f>
        <v>2</v>
      </c>
      <c r="I27" s="45">
        <f>IFERROR(VLOOKUP(CONCATENATE($C11,"-",I$13),Feuil2!$C$2:$G$101,5,FALSE),"")</f>
        <v>3</v>
      </c>
      <c r="J27" s="45">
        <f>IFERROR(VLOOKUP(CONCATENATE($C11,"-",J$13),Feuil2!$C$2:$G$101,5,FALSE),"")</f>
        <v>3</v>
      </c>
      <c r="K27" s="45">
        <f>IFERROR(VLOOKUP(CONCATENATE($C11,"-",K$13),Feuil2!$C$2:$G$101,5,FALSE),"")</f>
        <v>3</v>
      </c>
      <c r="L27" s="45">
        <f>IFERROR(VLOOKUP(CONCATENATE($C11,"-",L$13),Feuil2!$C$2:$G$101,5,FALSE),"")</f>
        <v>3</v>
      </c>
      <c r="M27" s="45">
        <f>IFERROR(VLOOKUP(CONCATENATE($C11,"-",M$13),Feuil2!$C$2:$G$101,5,FALSE),"")</f>
        <v>3</v>
      </c>
    </row>
    <row r="28" spans="4:13" s="45" customFormat="1" x14ac:dyDescent="0.25">
      <c r="D28" s="45">
        <f>IFERROR(VLOOKUP(CONCATENATE($C12,"-",D$13),Feuil2!$C$2:$G$101,5,FALSE),"")</f>
        <v>1</v>
      </c>
      <c r="E28" s="45">
        <f>IFERROR(VLOOKUP(CONCATENATE($C12,"-",E$13),Feuil2!$C$2:$G$101,5,FALSE),"")</f>
        <v>1</v>
      </c>
      <c r="F28" s="45">
        <f>IFERROR(VLOOKUP(CONCATENATE($C12,"-",F$13),Feuil2!$C$2:$G$101,5,FALSE),"")</f>
        <v>1</v>
      </c>
      <c r="G28" s="45">
        <f>IFERROR(VLOOKUP(CONCATENATE($C12,"-",G$13),Feuil2!$C$2:$G$101,5,FALSE),"")</f>
        <v>2</v>
      </c>
      <c r="H28" s="45">
        <f>IFERROR(VLOOKUP(CONCATENATE($C12,"-",H$13),Feuil2!$C$2:$G$101,5,FALSE),"")</f>
        <v>2</v>
      </c>
      <c r="I28" s="45">
        <f>IFERROR(VLOOKUP(CONCATENATE($C12,"-",I$13),Feuil2!$C$2:$G$101,5,FALSE),"")</f>
        <v>2</v>
      </c>
      <c r="J28" s="45">
        <f>IFERROR(VLOOKUP(CONCATENATE($C12,"-",J$13),Feuil2!$C$2:$G$101,5,FALSE),"")</f>
        <v>3</v>
      </c>
      <c r="K28" s="45">
        <f>IFERROR(VLOOKUP(CONCATENATE($C12,"-",K$13),Feuil2!$C$2:$G$101,5,FALSE),"")</f>
        <v>3</v>
      </c>
      <c r="L28" s="45">
        <f>IFERROR(VLOOKUP(CONCATENATE($C12,"-",L$13),Feuil2!$C$2:$G$101,5,FALSE),"")</f>
        <v>3</v>
      </c>
      <c r="M28" s="45">
        <f>IFERROR(VLOOKUP(CONCATENATE($C12,"-",M$13),Feuil2!$C$2:$G$101,5,FALSE),"")</f>
        <v>3</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A74AAB-F04F-4DD6-BD0B-E807A4BD3C7A}">
  <ds:schemaRefs>
    <ds:schemaRef ds:uri="http://schemas.microsoft.com/sharepoint/v3/contenttype/forms"/>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B09257-E7D3-422B-A636-21292053BC1D}">
  <ds:schemaRefs>
    <ds:schemaRef ds:uri="http://schemas.microsoft.com/office/2006/documentManagement/types"/>
    <ds:schemaRef ds:uri="http://purl.org/dc/terms/"/>
    <ds:schemaRef ds:uri="http://schemas.openxmlformats.org/package/2006/metadata/core-properties"/>
    <ds:schemaRef ds:uri="eae1e9ee-20d9-4721-92ac-2247ffc4a7ac"/>
    <ds:schemaRef ds:uri="http://purl.org/dc/dcmitype/"/>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vt:i4>
      </vt:variant>
    </vt:vector>
  </HeadingPairs>
  <TitlesOfParts>
    <vt:vector size="11" baseType="lpstr">
      <vt:lpstr>Introduction</vt:lpstr>
      <vt:lpstr>Risk identification</vt:lpstr>
      <vt:lpstr>Rating table</vt:lpstr>
      <vt:lpstr>Feuil2</vt:lpstr>
      <vt:lpstr>Risk assessment</vt:lpstr>
      <vt:lpstr>Plots</vt:lpstr>
      <vt:lpstr>PlotMatrix</vt:lpstr>
      <vt:lpstr>Feuil1</vt:lpstr>
      <vt:lpstr>PlotMatrix_2</vt:lpstr>
      <vt:lpstr>Help</vt:lpstr>
      <vt:lpstr>Risk_Likelihood_Level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2021-03-22T11:25:30Z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