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PlotMatrix_Heat" sheetId="15" r:id="rId10"/>
    <sheet name="Help" sheetId="7" r:id="rId11"/>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I">OFFSET('Risk assessment'!$F$12,0,0,'Risk assessment'!$K$8,1)</definedName>
    <definedName name="Risk_Likelihood_Level">Help!#REF!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3" l="1"/>
  <c r="H7" i="13"/>
  <c r="G8" i="13"/>
  <c r="H8" i="13"/>
  <c r="G9" i="13"/>
  <c r="H9" i="13"/>
  <c r="G10" i="13"/>
  <c r="H10" i="13"/>
  <c r="G11" i="13"/>
  <c r="H11" i="13"/>
  <c r="G12" i="13"/>
  <c r="H12" i="13"/>
  <c r="G13" i="13"/>
  <c r="H13" i="13"/>
  <c r="G14" i="13"/>
  <c r="H14" i="13"/>
  <c r="G15" i="13"/>
  <c r="H15" i="13"/>
  <c r="G16" i="13"/>
  <c r="H16" i="13"/>
  <c r="G17" i="13"/>
  <c r="H17" i="13"/>
  <c r="H6" i="13"/>
  <c r="G6" i="13"/>
  <c r="I12" i="11"/>
  <c r="B40" i="18" l="1"/>
  <c r="B41" i="18" s="1"/>
  <c r="B42" i="18" l="1"/>
  <c r="J8" i="11"/>
  <c r="J5" i="11"/>
  <c r="N15" i="12"/>
  <c r="B43" i="18" l="1"/>
  <c r="J7" i="11"/>
  <c r="J6" i="11"/>
  <c r="B44" i="18" l="1"/>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B45" i="18" l="1"/>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G2" i="16" l="1"/>
  <c r="D28" i="15" s="1"/>
  <c r="B46" i="18"/>
  <c r="C46" i="18" s="1"/>
  <c r="F3" i="16"/>
  <c r="D3" i="16"/>
  <c r="E3" i="16" s="1"/>
  <c r="Q14" i="11"/>
  <c r="R14" i="11" s="1"/>
  <c r="Q39" i="11"/>
  <c r="R39" i="11" s="1"/>
  <c r="Q47" i="11"/>
  <c r="R47" i="11" s="1"/>
  <c r="M12" i="1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G66" i="11" l="1"/>
  <c r="G18" i="11"/>
  <c r="B47" i="18"/>
  <c r="C47" i="18" s="1"/>
  <c r="P14" i="12"/>
  <c r="Q14" i="12" s="1"/>
  <c r="O17" i="12"/>
  <c r="O15" i="12"/>
  <c r="O16" i="12"/>
  <c r="F13" i="15"/>
  <c r="G3" i="16"/>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B48" i="18" l="1"/>
  <c r="C48" i="18" s="1"/>
  <c r="Q15" i="12"/>
  <c r="Q16" i="12"/>
  <c r="Q17" i="12"/>
  <c r="P17" i="12"/>
  <c r="P15" i="12"/>
  <c r="P16" i="12"/>
  <c r="E28" i="15"/>
  <c r="G22" i="11"/>
  <c r="G13" i="15"/>
  <c r="F4" i="16"/>
  <c r="D4" i="16"/>
  <c r="E4" i="16" s="1"/>
  <c r="BM2" i="14"/>
  <c r="BQ2" i="14"/>
  <c r="BN2" i="14"/>
  <c r="BO2" i="14"/>
  <c r="BP2" i="14"/>
  <c r="C4" i="16"/>
  <c r="B5" i="16"/>
  <c r="M33" i="12"/>
  <c r="M18" i="12"/>
  <c r="R14" i="12"/>
  <c r="G3" i="14"/>
  <c r="C4" i="14"/>
  <c r="D4" i="14" s="1"/>
  <c r="B40" i="9"/>
  <c r="B41" i="9" s="1"/>
  <c r="B49" i="18" l="1"/>
  <c r="C49" i="18" s="1"/>
  <c r="N18" i="12"/>
  <c r="O18" i="12"/>
  <c r="P18" i="12"/>
  <c r="Q18" i="12"/>
  <c r="R15" i="12"/>
  <c r="R16" i="12"/>
  <c r="R17" i="12"/>
  <c r="R18" i="12"/>
  <c r="H13" i="15"/>
  <c r="F5" i="16"/>
  <c r="D5" i="16"/>
  <c r="E5" i="16" s="1"/>
  <c r="G4" i="16"/>
  <c r="F28" i="15"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B50" i="18" l="1"/>
  <c r="C50" i="18" s="1"/>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P34" i="12"/>
  <c r="S34" i="12"/>
  <c r="O34" i="12"/>
  <c r="R34" i="12"/>
  <c r="N34"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T34" i="12" s="1"/>
  <c r="S16" i="12"/>
  <c r="S18" i="12"/>
  <c r="S17" i="12"/>
  <c r="S19" i="12"/>
  <c r="G5" i="14"/>
  <c r="C6" i="14"/>
  <c r="D6" i="14" s="1"/>
  <c r="B43" i="9"/>
  <c r="N65" i="10"/>
  <c r="K8" i="11"/>
  <c r="K30" i="12"/>
  <c r="J19" i="12"/>
  <c r="K19" i="12" s="1"/>
  <c r="E19" i="12"/>
  <c r="H19" i="12"/>
  <c r="H20" i="12" s="1"/>
  <c r="J14" i="12"/>
  <c r="C19" i="12"/>
  <c r="C20" i="12" s="1"/>
  <c r="E14" i="12"/>
  <c r="B51" i="18" l="1"/>
  <c r="C51" i="18" s="1"/>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Q35" i="12"/>
  <c r="N35" i="12"/>
  <c r="M36" i="12"/>
  <c r="T35" i="12"/>
  <c r="P35" i="12"/>
  <c r="R35" i="12"/>
  <c r="S35" i="12"/>
  <c r="O35" i="12"/>
  <c r="M21" i="12"/>
  <c r="T21" i="12" s="1"/>
  <c r="O20" i="12"/>
  <c r="N20" i="12"/>
  <c r="P20" i="12"/>
  <c r="Q20" i="12"/>
  <c r="R20" i="12"/>
  <c r="S20" i="12"/>
  <c r="U14" i="12"/>
  <c r="U34" i="12" s="1"/>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N9" i="10"/>
  <c r="N10" i="10"/>
  <c r="N11" i="10"/>
  <c r="N12" i="10"/>
  <c r="N13" i="10"/>
  <c r="N14" i="10"/>
  <c r="N15" i="10"/>
  <c r="N16" i="10"/>
  <c r="N17" i="10"/>
  <c r="N18" i="10"/>
  <c r="N19" i="10"/>
  <c r="N20" i="10"/>
  <c r="N21" i="10"/>
  <c r="N22" i="10"/>
  <c r="B52" i="18" l="1"/>
  <c r="C52" i="18" s="1"/>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U35" i="12"/>
  <c r="R36" i="12"/>
  <c r="N36" i="12"/>
  <c r="S36" i="12"/>
  <c r="U36" i="12"/>
  <c r="Q36" i="12"/>
  <c r="O36" i="12"/>
  <c r="M37" i="12"/>
  <c r="T36" i="12"/>
  <c r="P36" i="12"/>
  <c r="M22" i="12"/>
  <c r="U22" i="12" s="1"/>
  <c r="P21" i="12"/>
  <c r="O21" i="12"/>
  <c r="N21" i="12"/>
  <c r="Q21" i="12"/>
  <c r="R21" i="12"/>
  <c r="S21" i="12"/>
  <c r="V14" i="12"/>
  <c r="V36" i="12" s="1"/>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B53" i="18" l="1"/>
  <c r="C53" i="18" s="1"/>
  <c r="I16" i="11"/>
  <c r="L16" i="11" s="1"/>
  <c r="B16" i="11"/>
  <c r="I24" i="11"/>
  <c r="I29" i="11"/>
  <c r="B22" i="11"/>
  <c r="R2" i="14" s="1"/>
  <c r="B23" i="11"/>
  <c r="S2" i="14" s="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AE2" i="14" s="1"/>
  <c r="B32" i="11"/>
  <c r="AB2" i="14" s="1"/>
  <c r="I32" i="11"/>
  <c r="F32" i="11" s="1"/>
  <c r="C32" i="11"/>
  <c r="B33" i="11"/>
  <c r="AC2" i="14" s="1"/>
  <c r="I33" i="11"/>
  <c r="L33" i="11" s="1"/>
  <c r="C33" i="11"/>
  <c r="B34" i="11"/>
  <c r="B12" i="11"/>
  <c r="F12" i="1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AH2" i="14" s="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AK2" i="14" s="1"/>
  <c r="B19" i="11"/>
  <c r="O2" i="14" s="1"/>
  <c r="C19" i="11"/>
  <c r="C41" i="11"/>
  <c r="I19" i="11"/>
  <c r="L19" i="11" s="1"/>
  <c r="I42" i="11"/>
  <c r="L42" i="11" s="1"/>
  <c r="I20" i="11"/>
  <c r="F20" i="11" s="1"/>
  <c r="B20" i="11"/>
  <c r="P2" i="14" s="1"/>
  <c r="B42" i="11"/>
  <c r="AL2" i="14" s="1"/>
  <c r="C42" i="11"/>
  <c r="C20" i="11"/>
  <c r="B21" i="11"/>
  <c r="Q2" i="14" s="1"/>
  <c r="C21" i="11"/>
  <c r="C43" i="11"/>
  <c r="I21" i="11"/>
  <c r="L21" i="11" s="1"/>
  <c r="C44" i="11"/>
  <c r="B44" i="11"/>
  <c r="AN2" i="14" s="1"/>
  <c r="I22" i="11"/>
  <c r="L22" i="11" s="1"/>
  <c r="C22" i="11"/>
  <c r="I23" i="11"/>
  <c r="F23" i="11" s="1"/>
  <c r="C23" i="11"/>
  <c r="B24" i="11"/>
  <c r="T2" i="14" s="1"/>
  <c r="C24" i="11"/>
  <c r="B26" i="11"/>
  <c r="I26" i="11"/>
  <c r="F26" i="11" s="1"/>
  <c r="B25" i="11"/>
  <c r="U2" i="14" s="1"/>
  <c r="C28" i="11"/>
  <c r="C25" i="11"/>
  <c r="G8" i="16"/>
  <c r="F9" i="16"/>
  <c r="D9" i="16"/>
  <c r="E9" i="16" s="1"/>
  <c r="L13" i="15"/>
  <c r="K18" i="15"/>
  <c r="C26" i="11"/>
  <c r="N12" i="11"/>
  <c r="C27" i="11"/>
  <c r="B27" i="11"/>
  <c r="W2" i="14" s="1"/>
  <c r="I27" i="11"/>
  <c r="L27" i="11" s="1"/>
  <c r="I61" i="11"/>
  <c r="L61" i="11" s="1"/>
  <c r="B59" i="11"/>
  <c r="BC2" i="14" s="1"/>
  <c r="B53" i="11"/>
  <c r="AW2" i="14" s="1"/>
  <c r="B65" i="11"/>
  <c r="BI2" i="14" s="1"/>
  <c r="B60" i="11"/>
  <c r="BD2" i="14" s="1"/>
  <c r="I60" i="11"/>
  <c r="F60" i="11" s="1"/>
  <c r="B46" i="11"/>
  <c r="AP2" i="14" s="1"/>
  <c r="I54" i="11"/>
  <c r="L54" i="11" s="1"/>
  <c r="B45" i="11"/>
  <c r="AO2" i="14" s="1"/>
  <c r="I57" i="11"/>
  <c r="F57" i="11" s="1"/>
  <c r="B49" i="11"/>
  <c r="AS2" i="14" s="1"/>
  <c r="B62" i="11"/>
  <c r="BF2" i="14" s="1"/>
  <c r="I45" i="11"/>
  <c r="F45" i="11" s="1"/>
  <c r="I64" i="11"/>
  <c r="L64" i="11" s="1"/>
  <c r="I47" i="11"/>
  <c r="F47" i="11" s="1"/>
  <c r="I62" i="11"/>
  <c r="L62" i="11" s="1"/>
  <c r="B55" i="11"/>
  <c r="AY2" i="14" s="1"/>
  <c r="B64" i="11"/>
  <c r="I53" i="11"/>
  <c r="F53" i="11" s="1"/>
  <c r="I59" i="11"/>
  <c r="L59" i="11" s="1"/>
  <c r="I58" i="11"/>
  <c r="F58" i="11" s="1"/>
  <c r="B57" i="11"/>
  <c r="BA2" i="14" s="1"/>
  <c r="B54" i="11"/>
  <c r="AX2" i="14" s="1"/>
  <c r="B63" i="11"/>
  <c r="BG2" i="14" s="1"/>
  <c r="I63" i="11"/>
  <c r="F63" i="11" s="1"/>
  <c r="I46" i="11"/>
  <c r="L46" i="11" s="1"/>
  <c r="I56" i="11"/>
  <c r="F56" i="11" s="1"/>
  <c r="I49" i="11"/>
  <c r="L49" i="11" s="1"/>
  <c r="B61" i="11"/>
  <c r="BE2" i="14" s="1"/>
  <c r="B58" i="11"/>
  <c r="BB2" i="14" s="1"/>
  <c r="B56" i="11"/>
  <c r="AZ2" i="14" s="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V34" i="12"/>
  <c r="V35" i="12"/>
  <c r="S37" i="12"/>
  <c r="O37" i="12"/>
  <c r="P37" i="12"/>
  <c r="V37" i="12"/>
  <c r="R37" i="12"/>
  <c r="N37" i="12"/>
  <c r="T37" i="12"/>
  <c r="U37" i="12"/>
  <c r="Q37" i="12"/>
  <c r="M23" i="12"/>
  <c r="V23" i="12" s="1"/>
  <c r="O22" i="12"/>
  <c r="P22" i="12"/>
  <c r="N22" i="12"/>
  <c r="Q22" i="12"/>
  <c r="R22" i="12"/>
  <c r="S22" i="12"/>
  <c r="T22" i="12"/>
  <c r="W14" i="12"/>
  <c r="W37" i="12" s="1"/>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N28" i="11" l="1"/>
  <c r="X2" i="14"/>
  <c r="N22" i="11"/>
  <c r="M2" i="14"/>
  <c r="I2" i="14"/>
  <c r="BJ2" i="14"/>
  <c r="N15" i="11"/>
  <c r="K2" i="14"/>
  <c r="N67" i="11"/>
  <c r="BK2" i="14"/>
  <c r="N34" i="11"/>
  <c r="AD2" i="14"/>
  <c r="N16" i="11"/>
  <c r="L2" i="14"/>
  <c r="N68" i="11"/>
  <c r="BL2" i="14"/>
  <c r="N64" i="11"/>
  <c r="BH2" i="14"/>
  <c r="N31" i="11"/>
  <c r="V2" i="14"/>
  <c r="N36" i="11"/>
  <c r="AF2" i="14"/>
  <c r="N14" i="11"/>
  <c r="J2" i="14"/>
  <c r="B54" i="18"/>
  <c r="C54" i="18" s="1"/>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G12" i="15" s="1"/>
  <c r="N46" i="11"/>
  <c r="F22" i="11"/>
  <c r="C15" i="13"/>
  <c r="L41" i="11"/>
  <c r="E15" i="13"/>
  <c r="K15" i="13" s="1"/>
  <c r="D15" i="13"/>
  <c r="J15" i="13" s="1"/>
  <c r="M15" i="13"/>
  <c r="H7" i="14"/>
  <c r="L15" i="13"/>
  <c r="C14" i="13"/>
  <c r="D14" i="13"/>
  <c r="J14" i="13" s="1"/>
  <c r="E14" i="13"/>
  <c r="K14" i="13" s="1"/>
  <c r="L14" i="13"/>
  <c r="C13" i="13"/>
  <c r="M14" i="13"/>
  <c r="I7" i="14"/>
  <c r="N26" i="11"/>
  <c r="N49" i="11"/>
  <c r="E13" i="13"/>
  <c r="K13" i="13" s="1"/>
  <c r="D13" i="13"/>
  <c r="J13" i="13" s="1"/>
  <c r="M13" i="13"/>
  <c r="N21" i="11"/>
  <c r="L13" i="13"/>
  <c r="L67" i="11"/>
  <c r="M17" i="13"/>
  <c r="E17" i="13"/>
  <c r="K17" i="13" s="1"/>
  <c r="D17" i="13"/>
  <c r="J17" i="13" s="1"/>
  <c r="C17" i="13"/>
  <c r="L17" i="13"/>
  <c r="F27" i="11"/>
  <c r="F71" i="11"/>
  <c r="M10" i="13"/>
  <c r="L10" i="13"/>
  <c r="N25" i="11"/>
  <c r="D10" i="13"/>
  <c r="J10" i="13" s="1"/>
  <c r="E10" i="13"/>
  <c r="K10" i="13" s="1"/>
  <c r="C10" i="13"/>
  <c r="E9" i="13"/>
  <c r="K9" i="13" s="1"/>
  <c r="D9" i="13"/>
  <c r="J9" i="13" s="1"/>
  <c r="M9" i="13"/>
  <c r="L9" i="13"/>
  <c r="C9" i="13"/>
  <c r="E8" i="13"/>
  <c r="K8" i="13" s="1"/>
  <c r="M16" i="13"/>
  <c r="F59" i="11"/>
  <c r="C16" i="13"/>
  <c r="L16" i="13"/>
  <c r="D16" i="13"/>
  <c r="J16" i="13" s="1"/>
  <c r="L8" i="13"/>
  <c r="F49" i="11"/>
  <c r="D8" i="13"/>
  <c r="J8" i="13" s="1"/>
  <c r="M8" i="13"/>
  <c r="E16" i="13"/>
  <c r="K16" i="13" s="1"/>
  <c r="C8" i="13"/>
  <c r="L45" i="11"/>
  <c r="N59" i="11"/>
  <c r="N50" i="11"/>
  <c r="F55" i="11"/>
  <c r="N51" i="11"/>
  <c r="N54" i="11"/>
  <c r="G9" i="16"/>
  <c r="F10" i="16"/>
  <c r="D10" i="16"/>
  <c r="E10" i="16" s="1"/>
  <c r="M13" i="15"/>
  <c r="L18" i="15"/>
  <c r="N65" i="11"/>
  <c r="F62" i="11"/>
  <c r="N66" i="11"/>
  <c r="N63" i="11"/>
  <c r="N62" i="11"/>
  <c r="F54" i="11"/>
  <c r="N52" i="11"/>
  <c r="M6" i="13"/>
  <c r="D6" i="13"/>
  <c r="J6" i="13" s="1"/>
  <c r="F64" i="11"/>
  <c r="E6" i="13"/>
  <c r="K6" i="13" s="1"/>
  <c r="M7" i="13"/>
  <c r="L6" i="13"/>
  <c r="C6" i="13"/>
  <c r="N27" i="11"/>
  <c r="L7" i="13"/>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F12" i="15" s="1"/>
  <c r="L70" i="11"/>
  <c r="L97" i="11"/>
  <c r="F87" i="11"/>
  <c r="F77" i="11"/>
  <c r="E3" i="14"/>
  <c r="F3" i="14" s="1"/>
  <c r="E12" i="15"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L12" i="13"/>
  <c r="D11" i="13"/>
  <c r="C11" i="13"/>
  <c r="M12" i="13"/>
  <c r="M11" i="13"/>
  <c r="L11" i="13"/>
  <c r="B11" i="16"/>
  <c r="C10" i="16"/>
  <c r="W34" i="12"/>
  <c r="W35" i="12"/>
  <c r="W36" i="12"/>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N9" i="13" l="1"/>
  <c r="N10" i="13"/>
  <c r="N15" i="13"/>
  <c r="N7" i="13"/>
  <c r="N8" i="13"/>
  <c r="N12" i="13"/>
  <c r="N16" i="13"/>
  <c r="N13" i="13"/>
  <c r="N17" i="13"/>
  <c r="N11" i="13"/>
  <c r="N14" i="13"/>
  <c r="N6" i="13"/>
  <c r="E2" i="14"/>
  <c r="F2" i="14" s="1"/>
  <c r="D12" i="15"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B56" i="18" l="1"/>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G12" i="16" l="1"/>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D27" i="15" l="1"/>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E27" i="15" l="1"/>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G15" i="16" l="1"/>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G27" i="15" l="1"/>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E11" i="15" l="1"/>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G11" i="15" l="1"/>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F20" i="16" l="1"/>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F21" i="16" l="1"/>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F22" i="16" l="1"/>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G22" i="16" l="1"/>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F24" i="16" l="1"/>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D26" i="15" l="1"/>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M19" i="11" l="1"/>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F26" i="15" l="1"/>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G26" i="15" l="1"/>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10" i="15" l="1"/>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G29" i="16" l="1"/>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F31" i="16" l="1"/>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G31" i="16" l="1"/>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G32" i="16" l="1"/>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G33" i="16" l="1"/>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G34" i="16" l="1"/>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D25" i="15" l="1"/>
  <c r="G35" i="16"/>
  <c r="F36" i="16"/>
  <c r="D36" i="16"/>
  <c r="E36" i="16"/>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E25" i="15" l="1"/>
  <c r="G36" i="16"/>
  <c r="F37" i="16"/>
  <c r="D37" i="16"/>
  <c r="E37" i="16"/>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F25" i="15" l="1"/>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G25" i="15" l="1"/>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D40" i="16" l="1"/>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G40" i="16" l="1"/>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G41" i="16" l="1"/>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G42" i="16" l="1"/>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G43" i="16" l="1"/>
  <c r="F44" i="16"/>
  <c r="D44" i="16"/>
  <c r="E44" i="16"/>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G44" i="16" l="1"/>
  <c r="F45" i="16"/>
  <c r="D45" i="16"/>
  <c r="E45" i="16"/>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F46" i="16" l="1"/>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G46" i="16" l="1"/>
  <c r="F47" i="16"/>
  <c r="D47" i="16"/>
  <c r="E47" i="16"/>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G47" i="16" l="1"/>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G48" i="16" l="1"/>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G49" i="16" l="1"/>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G50" i="16" l="1"/>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1" i="16" l="1"/>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G52" i="16" l="1"/>
  <c r="F53" i="16"/>
  <c r="D53" i="16"/>
  <c r="E53" i="16"/>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G53" i="16" l="1"/>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G54" i="16" l="1"/>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6" i="16" l="1"/>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G56" i="16" l="1"/>
  <c r="E57" i="16"/>
  <c r="F57" i="16"/>
  <c r="D57" i="16"/>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57" i="16" l="1"/>
  <c r="F58" i="16"/>
  <c r="D58" i="16"/>
  <c r="E58" i="16"/>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G58" i="16" l="1"/>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59" i="16" l="1"/>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G60" i="16" l="1"/>
  <c r="F61" i="16"/>
  <c r="D61" i="16"/>
  <c r="E61" i="16"/>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G61" i="16" l="1"/>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G62" i="16" l="1"/>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G63" i="16" l="1"/>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G64" i="16" l="1"/>
  <c r="E65" i="16"/>
  <c r="F65" i="16"/>
  <c r="D65" i="16"/>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G65" i="16" l="1"/>
  <c r="F66" i="16"/>
  <c r="D66" i="16"/>
  <c r="E66" i="16"/>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G66" i="16" l="1"/>
  <c r="E67" i="16"/>
  <c r="F67" i="16"/>
  <c r="D67" i="16"/>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F68" i="16" l="1"/>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G68" i="16" l="1"/>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G69" i="16" l="1"/>
  <c r="F70" i="16"/>
  <c r="E70" i="16"/>
  <c r="D70" i="16"/>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G70" i="16" l="1"/>
  <c r="F71" i="16"/>
  <c r="D71" i="16"/>
  <c r="E71" i="16"/>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1" i="16" l="1"/>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2" i="16" l="1"/>
  <c r="E73" i="16"/>
  <c r="F73" i="16"/>
  <c r="D73" i="16"/>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G73" i="16" l="1"/>
  <c r="F74" i="16"/>
  <c r="D74" i="16"/>
  <c r="E74" i="16"/>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74" i="16" l="1"/>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G75" i="16" l="1"/>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G76" i="16" l="1"/>
  <c r="F77" i="16"/>
  <c r="D77" i="16"/>
  <c r="E77" i="16"/>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77" i="16" l="1"/>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G78" i="16" l="1"/>
  <c r="F79" i="16"/>
  <c r="D79" i="16"/>
  <c r="E79" i="16"/>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79" i="16" l="1"/>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0" i="16" l="1"/>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1" i="16" l="1"/>
  <c r="F82" i="16"/>
  <c r="D82" i="16"/>
  <c r="E82" i="16"/>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G82" i="16" l="1"/>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G83" i="16" l="1"/>
  <c r="F84" i="16"/>
  <c r="D84" i="16"/>
  <c r="E84" i="16"/>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G84" i="16" l="1"/>
  <c r="F85" i="16"/>
  <c r="D85" i="16"/>
  <c r="E85" i="16"/>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G85" i="16" l="1"/>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86" i="16" l="1"/>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87" i="16" l="1"/>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G88" i="16" l="1"/>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F90" i="16" l="1"/>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G90" i="16" l="1"/>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1" i="16" l="1"/>
  <c r="F92" i="16"/>
  <c r="D92" i="16"/>
  <c r="E92" i="16"/>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G92" i="16" l="1"/>
  <c r="F93" i="16"/>
  <c r="D93" i="16"/>
  <c r="E93" i="16"/>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G93" i="16" l="1"/>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G94" i="16" l="1"/>
  <c r="F95" i="16"/>
  <c r="D95" i="16"/>
  <c r="E95" i="16"/>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G95" i="16" l="1"/>
  <c r="E96" i="16"/>
  <c r="D96" i="16"/>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G96" i="16" l="1"/>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G97" i="16" l="1"/>
  <c r="F98" i="16"/>
  <c r="D98" i="16"/>
  <c r="E98" i="16"/>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G98" i="16" l="1"/>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G99" i="16" l="1"/>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G100" i="16" l="1"/>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01" i="16" l="1"/>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D24" i="15" l="1"/>
  <c r="F24" i="15"/>
  <c r="E24" i="15"/>
  <c r="G24" i="15"/>
  <c r="M20" i="11"/>
  <c r="F40" i="18" s="1"/>
  <c r="H28" i="15"/>
  <c r="G17" i="11"/>
  <c r="H27" i="15"/>
  <c r="H26" i="15"/>
  <c r="H25" i="15"/>
  <c r="H24" i="15"/>
  <c r="G12" i="11"/>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F41" i="18" l="1"/>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<sst xmlns="http://schemas.openxmlformats.org/spreadsheetml/2006/main" count="481" uniqueCount="241">
  <si>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</si>
  <si>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</si>
  <si>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</si>
  <si>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</si>
  <si>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</si>
  <si>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</si>
  <si>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</si>
  <si>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</si>
  <si>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</si>
  <si>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</si>
  <si>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</si>
  <si>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</si>
  <si>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</si>
  <si>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</si>
  <si>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</si>
  <si>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</si>
  <si>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</si>
  <si>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</si>
  <si>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</si>
  <si>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</si>
  <si>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</si>
  <si>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</si>
  <si>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</si>
  <si>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</si>
  <si>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</si>
  <si>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</si>
  <si>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</si>
  <si>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</si>
  <si>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</si>
  <si>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</si>
  <si>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</si>
  <si>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</si>
  <si>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</si>
  <si>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</si>
  <si>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</si>
  <si>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</si>
  <si>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</si>
  <si>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</si>
  <si>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</si>
  <si>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</si>
  <si>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</si>
  <si>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</si>
  <si>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</si>
  <si>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</si>
  <si>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</si>
  <si>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</si>
  <si>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</si>
  <si>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</si>
  <si>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</si>
  <si>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</si>
  <si>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</si>
  <si>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</si>
  <si>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</si>
  <si>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</si>
  <si>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</si>
  <si>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</si>
  <si>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</si>
  <si>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</si>
  <si>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</si>
  <si>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</si>
  <si>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</si>
  <si>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</si>
  <si>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</si>
  <si>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</si>
  <si>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</si>
  <si>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</si>
  <si>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</si>
  <si>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</si>
  <si>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</si>
  <si>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</si>
  <si>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</si>
  <si>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</si>
  <si>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</si>
  <si>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</si>
  <si>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</si>
  <si>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</si>
  <si>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</si>
  <si>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</si>
  <si>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</si>
  <si>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</si>
  <si>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</si>
  <si>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</si>
  <si>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</si>
  <si>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</si>
  <si>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</si>
  <si>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</si>
  <si>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</si>
  <si>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</si>
  <si>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</si>
  <si>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</si>
  <si>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</si>
  <si>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</si>
  <si>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</si>
  <si>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</si>
  <si>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</si>
  <si>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</si>
  <si>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</si>
  <si>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</si>
  <si>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</si>
  <si>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</si>
  <si>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</si>
  <si>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</si>
  <si>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</si>
  <si>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</si>
  <si>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</si>
  <si>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</si>
  <si>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</si>
  <si>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</si>
  <si>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</si>
  <si>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</si>
  <si>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</si>
  <si>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</si>
  <si>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</si>
  <si>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</si>
  <si>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</si>
  <si>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</si>
  <si>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</si>
  <si>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</si>
  <si>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</si>
  <si>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</si>
  <si>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</si>
  <si>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</si>
  <si>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</si>
  <si>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</si>
  <si>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</si>
  <si>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</si>
  <si>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</si>
  <si>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</si>
  <si>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</si>
  <si>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</si>
  <si>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</si>
  <si>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</si>
  <si>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</si>
  <si>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</si>
  <si>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</si>
  <si>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</si>
  <si>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</si>
  <si>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</si>
  <si>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</si>
  <si>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</si>
  <si>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</si>
  <si>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</si>
  <si>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</si>
  <si>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</si>
  <si>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</si>
  <si>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</si>
  <si>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</si>
  <si>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</si>
  <si>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</si>
  <si>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</si>
  <si>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</si>
  <si>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</si>
  <si>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</si>
  <si>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</si>
  <si>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</si>
  <si>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</si>
  <si>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</si>
  <si>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</si>
  <si>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</si>
  <si>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</si>
  <si>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</si>
  <si>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</si>
  <si>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</si>
  <si>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</si>
  <si>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</si>
  <si>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</si>
  <si>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</si>
  <si>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</si>
  <si>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</si>
  <si>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</si>
  <si>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</si>
  <si>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</si>
  <si>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</si>
  <si>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</si>
  <si>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</si>
  <si>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</si>
  <si>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</si>
  <si>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</si>
  <si>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</si>
  <si>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</si>
  <si>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</si>
  <si>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</si>
  <si>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</si>
  <si>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</si>
  <si>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</si>
  <si>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</si>
  <si>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</si>
  <si>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</si>
  <si>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</si>
  <si>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</si>
  <si>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</si>
  <si>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</si>
  <si>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</si>
  <si>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</si>
  <si>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</si>
  <si>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</si>
  <si>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</si>
  <si>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</si>
  <si>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</si>
  <si>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</si>
  <si>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</si>
  <si>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</si>
  <si>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</si>
  <si>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</si>
  <si>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</si>
  <si>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</si>
  <si>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</si>
  <si>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</si>
  <si>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</si>
  <si>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</si>
  <si>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</si>
  <si>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</si>
  <si>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</si>
  <si>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</si>
  <si>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scoring</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</si>
  <si>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</si>
  <si>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</si>
  <si>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</si>
  <si>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</si>
  <si>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</si>
  <si>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</si>
  <si>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</si>
  <si>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</si>
  <si>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</si>
  <si>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eisk matrix display of all the risks with IDs
 - Help: This tab will provide guidance for performing the assessment and using the results
The spreadsheet is entirely open so you are free to make any change you want, just beware that changing formulas might break some features.</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</si>
  <si>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</si>
  <si>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</si>
  <si>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</si>
  <si>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</si>
  <si>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</si>
  <si>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</si>
  <si>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</si>
  <si>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</si>
  <si>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</si>
  <si>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</si>
  <si>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</si>
  <si>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</si>
  <si>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</si>
  <si>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</si>
  <si>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</si>
  <si>
    <t>Credit:
Georiskreport v2
Authors: Thomas Le Guénan, Annick Loschetter, Julie Maury (BRGM), Ferid Seyidov (Gec-Co)
Date: 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</si>
</sst>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3"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18">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0" borderId="0" xfId="0" applyFill="1" applyBorder="1"/>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7" fillId="5" borderId="0" xfId="0" applyFont="1" applyFill="1" applyAlignment="1">
      <alignment horizontal="center"/>
    </xf>
    <xf numFmtId="0" fontId="0" fillId="5" borderId="0" xfId="0" applyFill="1" applyAlignment="1">
      <alignment horizontal="left" vertical="top" wrapText="1"/>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46">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FF66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Ref>
          </c:xVal>
          <c:yVal>
            <c:numRef>
              <c:f>PlotMatrix_dots!$D$6</c:f>
              <c:numCache>
                <c:formatCode>General</c:formatCode>
                <c:ptCount val="1"/>
                <c:pt idx="0">
                  <c:v>0</c:v>
                </c:pt>
              </c:numCache>
            </c:numRef>
          </c:yVal>
          <c:bubbleSize>
            <c:numRef>
              <c:f>PlotMatrix_dots!$F$6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PlotMatrix_dots!$E$7</c:f>
            </c:numRef>
          </c:xVal>
          <c:yVal>
            <c:numRef>
              <c:f>PlotMatrix_dots!$D$7</c:f>
              <c:numCache>
                <c:formatCode>General</c:formatCode>
                <c:ptCount val="1"/>
                <c:pt idx="0">
                  <c:v>0</c:v>
                </c:pt>
              </c:numCache>
            </c:numRef>
          </c:yVal>
          <c:bubbleSize>
            <c:numRef>
              <c:f>PlotMatrix_dots!$F$7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Ref>
          </c:xVal>
          <c:yVal>
            <c:numRef>
              <c:f>PlotMatrix_dots!$J$6</c:f>
              <c:numCache>
                <c:formatCode>0.00</c:formatCode>
                <c:ptCount val="1"/>
                <c:pt idx="0">
                  <c:v>0</c:v>
                </c:pt>
              </c:numCache>
            </c:numRef>
          </c:yVal>
          <c:bubbleSize>
            <c:numRef>
              <c:f>PlotMatrix_dots!$O$6</c:f>
              <c:numCache>
                <c:formatCode>0.00</c:formatCode>
                <c:ptCount val="1"/>
                <c:pt idx="0">
                  <c:v>0</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PlotMatrix_dots!$K$7</c:f>
            </c:numRef>
          </c:xVal>
          <c:yVal>
            <c:numRef>
              <c:f>PlotMatrix_dots!$J$7</c:f>
              <c:numCache>
                <c:formatCode>0.00</c:formatCode>
                <c:ptCount val="1"/>
                <c:pt idx="0">
                  <c:v>0</c:v>
                </c:pt>
              </c:numCache>
            </c:numRef>
          </c:yVal>
          <c:bubbleSize>
            <c:numRef>
              <c:f>PlotMatrix_dots!$O$7</c:f>
              <c:numCache>
                <c:formatCode>0.00</c:formatCode>
                <c:ptCount val="1"/>
                <c:pt idx="0">
                  <c:v>0</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76200">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76200">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6</xdr:row>
      <xdr:rowOff>152400</xdr:rowOff>
    </xdr:from>
    <xdr:to>
      <xdr:col>11</xdr:col>
      <xdr:colOff>243840</xdr:colOff>
      <xdr:row>11</xdr:row>
      <xdr:rowOff>114300</xdr:rowOff>
    </xdr:to>
    <xdr:sp macro="" textlink="">
      <xdr:nvSpPr>
        <xdr:cNvPr id="12" name="Rectangle à coins arrondis 11"/>
        <xdr:cNvSpPr/>
      </xdr:nvSpPr>
      <xdr:spPr>
        <a:xfrm>
          <a:off x="12550140" y="2346960"/>
          <a:ext cx="1790700" cy="8839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224</v>
      </c>
    </row>
    <row r="4" spans="2:2" x14ac:dyDescent="0.25">
      <c r="B4" s="14"/>
    </row>
    <row r="5" spans="2:2" x14ac:dyDescent="0.25">
      <c r="B5" s="14" t="s">
        <v>1</v>
      </c>
    </row>
    <row r="6" spans="2:2" x14ac:dyDescent="0.25">
      <c r="B6" s="6" t="s">
        <v>2</v>
      </c>
    </row>
    <row r="7" spans="2:2" x14ac:dyDescent="0.25">
      <c r="B7" s="6"/>
    </row>
    <row r="8" spans="2:2" x14ac:dyDescent="0.25">
      <c r="B8" s="14" t="s">
        <v>206</v>
      </c>
    </row>
    <row r="9" spans="2:2" x14ac:dyDescent="0.25">
      <c r="B9" s="11" t="s">
        <v>207</v>
      </c>
    </row>
    <row r="10" spans="2:2" x14ac:dyDescent="0.25">
      <c r="B10" s="7"/>
    </row>
    <row r="11" spans="2:2" x14ac:dyDescent="0.25">
      <c r="B11" s="7"/>
    </row>
    <row r="12" spans="2:2" x14ac:dyDescent="0.25">
      <c r="B12" s="7"/>
    </row>
    <row r="13" spans="2:2" x14ac:dyDescent="0.25">
      <c r="B13" s="10"/>
    </row>
    <row r="18" spans="2:2" ht="52.8" x14ac:dyDescent="0.25">
      <c r="B18" s="12" t="s">
        <v>240</v>
      </c>
    </row>
    <row r="19" spans="2:2" x14ac:dyDescent="0.25">
      <c r="B19" s="140" t="s">
        <v>205</v>
      </c>
    </row>
    <row r="20" spans="2:2" x14ac:dyDescent="0.25">
      <c r="B20" s="11" t="s">
        <v>3</v>
      </c>
    </row>
  </sheetData>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topLeftCell="A4" workbookViewId="0">
      <selection activeCell="D12" sqref="D12"/>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0" t="s">
        <v>194</v>
      </c>
      <c r="E2" s="210"/>
      <c r="F2" s="210"/>
    </row>
    <row r="3" spans="2:13" ht="49.8" customHeight="1" x14ac:dyDescent="0.25">
      <c r="C3" s="110" t="str">
        <f>IFERROR(IF(C4&lt;'Rating tables'!J$11,C4+1,""),"")</f>
        <v/>
      </c>
      <c r="D3" s="112" t="str">
        <f>IFERROR(VLOOKUP(CONCATENATE(D$13,"-",$C3),Feuil1!$D$2:$F$100,3,FALSE),"")</f>
        <v/>
      </c>
      <c r="E3" s="112" t="str">
        <f>IFERROR(VLOOKUP(CONCATENATE(E$13,"-",$C3),Feuil1!$D$2:$F$100,3,FALSE),"")</f>
        <v/>
      </c>
      <c r="F3" s="112" t="str">
        <f>IFERROR(VLOOKUP(CONCATENATE(F$13,"-",$C3),Feuil1!$D$2:$F$100,3,FALSE),"")</f>
        <v/>
      </c>
      <c r="G3" s="112" t="str">
        <f>IFERROR(VLOOKUP(CONCATENATE(G$13,"-",$C3),Feuil1!$D$2:$F$100,3,FALSE),"")</f>
        <v/>
      </c>
      <c r="H3" s="112" t="str">
        <f>IFERROR(VLOOKUP(CONCATENATE(H$13,"-",$C3),Feuil1!$D$2:$F$100,3,FALSE),"")</f>
        <v/>
      </c>
      <c r="I3" s="112" t="str">
        <f>IFERROR(VLOOKUP(CONCATENATE(I$13,"-",$C3),Feuil1!$D$2:$F$100,3,FALSE),"")</f>
        <v/>
      </c>
      <c r="J3" s="112" t="str">
        <f>IFERROR(VLOOKUP(CONCATENATE(J$13,"-",$C3),Feuil1!$D$2:$F$100,3,FALSE),"")</f>
        <v/>
      </c>
      <c r="K3" s="112" t="str">
        <f>IFERROR(VLOOKUP(CONCATENATE(K$13,"-",$C3),Feuil1!$D$2:$F$100,3,FALSE),"")</f>
        <v/>
      </c>
      <c r="L3" s="112" t="str">
        <f>IFERROR(VLOOKUP(CONCATENATE(L$13,"-",$C3),Feuil1!$D$2:$F$100,3,FALSE),"")</f>
        <v/>
      </c>
      <c r="M3" s="112" t="str">
        <f>IFERROR(VLOOKUP(CONCATENATE(M$13,"-",$C3),Feuil1!$D$2:$F$100,3,FALSE),"")</f>
        <v/>
      </c>
    </row>
    <row r="4" spans="2:13" ht="49.8" customHeight="1" x14ac:dyDescent="0.25">
      <c r="C4" s="110" t="str">
        <f>IFERROR(IF(C5&lt;'Rating tables'!J$11,C5+1,""),"")</f>
        <v/>
      </c>
      <c r="D4" s="112" t="str">
        <f>IFERROR(VLOOKUP(CONCATENATE(D$13,"-",$C4),Feuil1!$D$2:$F$100,3,FALSE),"")</f>
        <v/>
      </c>
      <c r="E4" s="112" t="str">
        <f>IFERROR(VLOOKUP(CONCATENATE(E$13,"-",$C4),Feuil1!$D$2:$F$100,3,FALSE),"")</f>
        <v/>
      </c>
      <c r="F4" s="112" t="str">
        <f>IFERROR(VLOOKUP(CONCATENATE(F$13,"-",$C4),Feuil1!$D$2:$F$100,3,FALSE),"")</f>
        <v/>
      </c>
      <c r="G4" s="112" t="str">
        <f>IFERROR(VLOOKUP(CONCATENATE(G$13,"-",$C4),Feuil1!$D$2:$F$100,3,FALSE),"")</f>
        <v/>
      </c>
      <c r="H4" s="112" t="str">
        <f>IFERROR(VLOOKUP(CONCATENATE(H$13,"-",$C4),Feuil1!$D$2:$F$100,3,FALSE),"")</f>
        <v/>
      </c>
      <c r="I4" s="112" t="str">
        <f>IFERROR(VLOOKUP(CONCATENATE(I$13,"-",$C4),Feuil1!$D$2:$F$100,3,FALSE),"")</f>
        <v/>
      </c>
      <c r="J4" s="112" t="str">
        <f>IFERROR(VLOOKUP(CONCATENATE(J$13,"-",$C4),Feuil1!$D$2:$F$100,3,FALSE),"")</f>
        <v/>
      </c>
      <c r="K4" s="112" t="str">
        <f>IFERROR(VLOOKUP(CONCATENATE(K$13,"-",$C4),Feuil1!$D$2:$F$100,3,FALSE),"")</f>
        <v/>
      </c>
      <c r="L4" s="112" t="str">
        <f>IFERROR(VLOOKUP(CONCATENATE(L$13,"-",$C4),Feuil1!$D$2:$F$100,3,FALSE),"")</f>
        <v/>
      </c>
      <c r="M4" s="112" t="str">
        <f>IFERROR(VLOOKUP(CONCATENATE(M$13,"-",$C4),Feuil1!$D$2:$F$100,3,FALSE),"")</f>
        <v/>
      </c>
    </row>
    <row r="5" spans="2:13" ht="49.8" customHeight="1" x14ac:dyDescent="0.25">
      <c r="C5" s="110" t="str">
        <f>IFERROR(IF(C6&lt;'Rating tables'!J$11,C6+1,""),"")</f>
        <v/>
      </c>
      <c r="D5" s="112" t="str">
        <f>IFERROR(VLOOKUP(CONCATENATE(D$13,"-",$C5),Feuil1!$D$2:$F$100,3,FALSE),"")</f>
        <v/>
      </c>
      <c r="E5" s="112" t="str">
        <f>IFERROR(VLOOKUP(CONCATENATE(E$13,"-",$C5),Feuil1!$D$2:$F$100,3,FALSE),"")</f>
        <v/>
      </c>
      <c r="F5" s="112" t="str">
        <f>IFERROR(VLOOKUP(CONCATENATE(F$13,"-",$C5),Feuil1!$D$2:$F$100,3,FALSE),"")</f>
        <v/>
      </c>
      <c r="G5" s="112" t="str">
        <f>IFERROR(VLOOKUP(CONCATENATE(G$13,"-",$C5),Feuil1!$D$2:$F$100,3,FALSE),"")</f>
        <v/>
      </c>
      <c r="H5" s="112" t="str">
        <f>IFERROR(VLOOKUP(CONCATENATE(H$13,"-",$C5),Feuil1!$D$2:$F$100,3,FALSE),"")</f>
        <v/>
      </c>
      <c r="I5" s="112" t="str">
        <f>IFERROR(VLOOKUP(CONCATENATE(I$13,"-",$C5),Feuil1!$D$2:$F$100,3,FALSE),"")</f>
        <v/>
      </c>
      <c r="J5" s="112" t="str">
        <f>IFERROR(VLOOKUP(CONCATENATE(J$13,"-",$C5),Feuil1!$D$2:$F$100,3,FALSE),"")</f>
        <v/>
      </c>
      <c r="K5" s="112" t="str">
        <f>IFERROR(VLOOKUP(CONCATENATE(K$13,"-",$C5),Feuil1!$D$2:$F$100,3,FALSE),"")</f>
        <v/>
      </c>
      <c r="L5" s="112" t="str">
        <f>IFERROR(VLOOKUP(CONCATENATE(L$13,"-",$C5),Feuil1!$D$2:$F$100,3,FALSE),"")</f>
        <v/>
      </c>
      <c r="M5" s="112" t="str">
        <f>IFERROR(VLOOKUP(CONCATENATE(M$13,"-",$C5),Feuil1!$D$2:$F$100,3,FALSE),"")</f>
        <v/>
      </c>
    </row>
    <row r="6" spans="2:13" ht="49.8" customHeight="1" x14ac:dyDescent="0.25">
      <c r="C6" s="110" t="str">
        <f>IFERROR(IF(C7&lt;'Rating tables'!J$11,C7+1,""),"")</f>
        <v/>
      </c>
      <c r="D6" s="112" t="str">
        <f>IFERROR(VLOOKUP(CONCATENATE(D$13,"-",$C6),Feuil1!$D$2:$F$100,3,FALSE),"")</f>
        <v/>
      </c>
      <c r="E6" s="112" t="str">
        <f>IFERROR(VLOOKUP(CONCATENATE(E$13,"-",$C6),Feuil1!$D$2:$F$100,3,FALSE),"")</f>
        <v/>
      </c>
      <c r="F6" s="112" t="str">
        <f>IFERROR(VLOOKUP(CONCATENATE(F$13,"-",$C6),Feuil1!$D$2:$F$100,3,FALSE),"")</f>
        <v/>
      </c>
      <c r="G6" s="112" t="str">
        <f>IFERROR(VLOOKUP(CONCATENATE(G$13,"-",$C6),Feuil1!$D$2:$F$100,3,FALSE),"")</f>
        <v/>
      </c>
      <c r="H6" s="112" t="str">
        <f>IFERROR(VLOOKUP(CONCATENATE(H$13,"-",$C6),Feuil1!$D$2:$F$100,3,FALSE),"")</f>
        <v/>
      </c>
      <c r="I6" s="112" t="str">
        <f>IFERROR(VLOOKUP(CONCATENATE(I$13,"-",$C6),Feuil1!$D$2:$F$100,3,FALSE),"")</f>
        <v/>
      </c>
      <c r="J6" s="112" t="str">
        <f>IFERROR(VLOOKUP(CONCATENATE(J$13,"-",$C6),Feuil1!$D$2:$F$100,3,FALSE),"")</f>
        <v/>
      </c>
      <c r="K6" s="112" t="str">
        <f>IFERROR(VLOOKUP(CONCATENATE(K$13,"-",$C6),Feuil1!$D$2:$F$100,3,FALSE),"")</f>
        <v/>
      </c>
      <c r="L6" s="112" t="str">
        <f>IFERROR(VLOOKUP(CONCATENATE(L$13,"-",$C6),Feuil1!$D$2:$F$100,3,FALSE),"")</f>
        <v/>
      </c>
      <c r="M6" s="112" t="str">
        <f>IFERROR(VLOOKUP(CONCATENATE(M$13,"-",$C6),Feuil1!$D$2:$F$100,3,FALSE),"")</f>
        <v/>
      </c>
    </row>
    <row r="7" spans="2:13" ht="49.8" customHeight="1" x14ac:dyDescent="0.25">
      <c r="C7" s="110" t="str">
        <f>IFERROR(IF(C8&lt;'Rating tables'!J$11,C8+1,""),"")</f>
        <v/>
      </c>
      <c r="D7" s="112" t="str">
        <f>IFERROR(VLOOKUP(CONCATENATE(D$13,"-",$C7),Feuil1!$D$2:$F$100,3,FALSE),"")</f>
        <v/>
      </c>
      <c r="E7" s="112" t="str">
        <f>IFERROR(VLOOKUP(CONCATENATE(E$13,"-",$C7),Feuil1!$D$2:$F$100,3,FALSE),"")</f>
        <v/>
      </c>
      <c r="F7" s="112" t="str">
        <f>IFERROR(VLOOKUP(CONCATENATE(F$13,"-",$C7),Feuil1!$D$2:$F$100,3,FALSE),"")</f>
        <v/>
      </c>
      <c r="G7" s="112" t="str">
        <f>IFERROR(VLOOKUP(CONCATENATE(G$13,"-",$C7),Feuil1!$D$2:$F$100,3,FALSE),"")</f>
        <v/>
      </c>
      <c r="H7" s="112" t="str">
        <f>IFERROR(VLOOKUP(CONCATENATE(H$13,"-",$C7),Feuil1!$D$2:$F$100,3,FALSE),"")</f>
        <v/>
      </c>
      <c r="I7" s="112" t="str">
        <f>IFERROR(VLOOKUP(CONCATENATE(I$13,"-",$C7),Feuil1!$D$2:$F$100,3,FALSE),"")</f>
        <v/>
      </c>
      <c r="J7" s="112" t="str">
        <f>IFERROR(VLOOKUP(CONCATENATE(J$13,"-",$C7),Feuil1!$D$2:$F$100,3,FALSE),"")</f>
        <v/>
      </c>
      <c r="K7" s="112" t="str">
        <f>IFERROR(VLOOKUP(CONCATENATE(K$13,"-",$C7),Feuil1!$D$2:$F$100,3,FALSE),"")</f>
        <v/>
      </c>
      <c r="L7" s="112" t="str">
        <f>IFERROR(VLOOKUP(CONCATENATE(L$13,"-",$C7),Feuil1!$D$2:$F$100,3,FALSE),"")</f>
        <v/>
      </c>
      <c r="M7" s="112" t="str">
        <f>IFERROR(VLOOKUP(CONCATENATE(M$13,"-",$C7),Feuil1!$D$2:$F$100,3,FALSE),"")</f>
        <v/>
      </c>
    </row>
    <row r="8" spans="2:13" ht="49.8" customHeight="1" x14ac:dyDescent="0.25">
      <c r="C8" s="110" t="str">
        <f>IFERROR(IF(C9&lt;'Rating tables'!J$11,C9+1,""),"")</f>
        <v/>
      </c>
      <c r="D8" s="112" t="str">
        <f>IFERROR(VLOOKUP(CONCATENATE(D$13,"-",$C8),Feuil1!$D$2:$F$100,3,FALSE),"")</f>
        <v/>
      </c>
      <c r="E8" s="112" t="str">
        <f>IFERROR(VLOOKUP(CONCATENATE(E$13,"-",$C8),Feuil1!$D$2:$F$100,3,FALSE),"")</f>
        <v/>
      </c>
      <c r="F8" s="112" t="str">
        <f>IFERROR(VLOOKUP(CONCATENATE(F$13,"-",$C8),Feuil1!$D$2:$F$100,3,FALSE),"")</f>
        <v/>
      </c>
      <c r="G8" s="112" t="str">
        <f>IFERROR(VLOOKUP(CONCATENATE(G$13,"-",$C8),Feuil1!$D$2:$F$100,3,FALSE),"")</f>
        <v/>
      </c>
      <c r="H8" s="112" t="str">
        <f>IFERROR(VLOOKUP(CONCATENATE(H$13,"-",$C8),Feuil1!$D$2:$F$100,3,FALSE),"")</f>
        <v/>
      </c>
      <c r="I8" s="112" t="str">
        <f>IFERROR(VLOOKUP(CONCATENATE(I$13,"-",$C8),Feuil1!$D$2:$F$100,3,FALSE),"")</f>
        <v/>
      </c>
      <c r="J8" s="112" t="str">
        <f>IFERROR(VLOOKUP(CONCATENATE(J$13,"-",$C8),Feuil1!$D$2:$F$100,3,FALSE),"")</f>
        <v/>
      </c>
      <c r="K8" s="112" t="str">
        <f>IFERROR(VLOOKUP(CONCATENATE(K$13,"-",$C8),Feuil1!$D$2:$F$100,3,FALSE),"")</f>
        <v/>
      </c>
      <c r="L8" s="112" t="str">
        <f>IFERROR(VLOOKUP(CONCATENATE(L$13,"-",$C8),Feuil1!$D$2:$F$100,3,FALSE),"")</f>
        <v/>
      </c>
      <c r="M8" s="112" t="str">
        <f>IFERROR(VLOOKUP(CONCATENATE(M$13,"-",$C8),Feuil1!$D$2:$F$100,3,FALSE),"")</f>
        <v/>
      </c>
    </row>
    <row r="9" spans="2:13" ht="49.8" customHeight="1" x14ac:dyDescent="0.25">
      <c r="B9" s="154" t="s">
        <v>191</v>
      </c>
      <c r="C9" s="110">
        <f>IFERROR(IF(C10&lt;'Rating tables'!J$11,C10+1,""),"")</f>
        <v>4</v>
      </c>
      <c r="D9" s="112" t="str">
        <f>IFERROR(VLOOKUP(CONCATENATE(D$13,"-",$C9),Feuil1!$D$2:$F$100,3,FALSE),"")</f>
        <v/>
      </c>
      <c r="E9" s="112" t="str">
        <f>IFERROR(VLOOKUP(CONCATENATE(E$13,"-",$C9),Feuil1!$D$2:$F$100,3,FALSE),"")</f>
        <v/>
      </c>
      <c r="F9" s="112" t="str">
        <f>IFERROR(VLOOKUP(CONCATENATE(F$13,"-",$C9),Feuil1!$D$2:$F$100,3,FALSE),"")</f>
        <v/>
      </c>
      <c r="G9" s="112" t="str">
        <f>IFERROR(VLOOKUP(CONCATENATE(G$13,"-",$C9),Feuil1!$D$2:$F$100,3,FALSE),"")</f>
        <v/>
      </c>
      <c r="H9" s="112" t="str">
        <f>IFERROR(VLOOKUP(CONCATENATE(H$13,"-",$C9),Feuil1!$D$2:$F$100,3,FALSE),"")</f>
        <v/>
      </c>
      <c r="I9" s="112" t="str">
        <f>IFERROR(VLOOKUP(CONCATENATE(I$13,"-",$C9),Feuil1!$D$2:$F$100,3,FALSE),"")</f>
        <v/>
      </c>
      <c r="J9" s="112" t="str">
        <f>IFERROR(VLOOKUP(CONCATENATE(J$13,"-",$C9),Feuil1!$D$2:$F$100,3,FALSE),"")</f>
        <v/>
      </c>
      <c r="K9" s="112" t="str">
        <f>IFERROR(VLOOKUP(CONCATENATE(K$13,"-",$C9),Feuil1!$D$2:$F$100,3,FALSE),"")</f>
        <v/>
      </c>
      <c r="L9" s="112" t="str">
        <f>IFERROR(VLOOKUP(CONCATENATE(L$13,"-",$C9),Feuil1!$D$2:$F$100,3,FALSE),"")</f>
        <v/>
      </c>
      <c r="M9" s="112" t="str">
        <f>IFERROR(VLOOKUP(CONCATENATE(M$13,"-",$C9),Feuil1!$D$2:$F$100,3,FALSE),"")</f>
        <v/>
      </c>
    </row>
    <row r="10" spans="2:13" ht="49.8" customHeight="1" x14ac:dyDescent="0.25">
      <c r="B10" s="154"/>
      <c r="C10" s="110">
        <f>IFERROR(IF(C11&lt;'Rating tables'!J$11,C11+1,""),"")</f>
        <v>3</v>
      </c>
      <c r="D10" s="112" t="str">
        <f>IFERROR(VLOOKUP(CONCATENATE(D$13,"-",$C10),Feuil1!$D$2:$F$100,3,FALSE),"")</f>
        <v/>
      </c>
      <c r="E10" s="112" t="str">
        <f>IFERROR(VLOOKUP(CONCATENATE(E$13,"-",$C10),Feuil1!$D$2:$F$100,3,FALSE),"")</f>
        <v/>
      </c>
      <c r="F10" s="112" t="str">
        <f>IFERROR(VLOOKUP(CONCATENATE(F$13,"-",$C10),Feuil1!$D$2:$F$100,3,FALSE),"")</f>
        <v/>
      </c>
      <c r="G10" s="112" t="str">
        <f>IFERROR(VLOOKUP(CONCATENATE(G$13,"-",$C10),Feuil1!$D$2:$F$100,3,FALSE),"")</f>
        <v/>
      </c>
      <c r="H10" s="112" t="str">
        <f>IFERROR(VLOOKUP(CONCATENATE(H$13,"-",$C10),Feuil1!$D$2:$F$100,3,FALSE),"")</f>
        <v/>
      </c>
      <c r="I10" s="112" t="str">
        <f>IFERROR(VLOOKUP(CONCATENATE(I$13,"-",$C10),Feuil1!$D$2:$F$100,3,FALSE),"")</f>
        <v/>
      </c>
      <c r="J10" s="112" t="str">
        <f>IFERROR(VLOOKUP(CONCATENATE(J$13,"-",$C10),Feuil1!$D$2:$F$100,3,FALSE),"")</f>
        <v/>
      </c>
      <c r="K10" s="112" t="str">
        <f>IFERROR(VLOOKUP(CONCATENATE(K$13,"-",$C10),Feuil1!$D$2:$F$100,3,FALSE),"")</f>
        <v/>
      </c>
      <c r="L10" s="112" t="str">
        <f>IFERROR(VLOOKUP(CONCATENATE(L$13,"-",$C10),Feuil1!$D$2:$F$100,3,FALSE),"")</f>
        <v/>
      </c>
      <c r="M10" s="112" t="str">
        <f>IFERROR(VLOOKUP(CONCATENATE(M$13,"-",$C10),Feuil1!$D$2:$F$100,3,FALSE),"")</f>
        <v/>
      </c>
    </row>
    <row r="11" spans="2:13" ht="49.8" customHeight="1" x14ac:dyDescent="0.25">
      <c r="C11" s="110">
        <f>IFERROR(IF(C12&lt;'Rating tables'!J$11,C12+1,""),"")</f>
        <v>2</v>
      </c>
      <c r="D11" s="112" t="str">
        <f>IFERROR(VLOOKUP(CONCATENATE(D$13,"-",$C11),Feuil1!$D$2:$F$100,3,FALSE),"")</f>
        <v/>
      </c>
      <c r="E11" s="112" t="str">
        <f>IFERROR(VLOOKUP(CONCATENATE(E$13,"-",$C11),Feuil1!$D$2:$F$100,3,FALSE),"")</f>
        <v/>
      </c>
      <c r="F11" s="112" t="str">
        <f>IFERROR(VLOOKUP(CONCATENATE(F$13,"-",$C11),Feuil1!$D$2:$F$100,3,FALSE),"")</f>
        <v/>
      </c>
      <c r="G11" s="112" t="str">
        <f>IFERROR(VLOOKUP(CONCATENATE(G$13,"-",$C11),Feuil1!$D$2:$F$100,3,FALSE),"")</f>
        <v/>
      </c>
      <c r="H11" s="112" t="str">
        <f>IFERROR(VLOOKUP(CONCATENATE(H$13,"-",$C11),Feuil1!$D$2:$F$100,3,FALSE),"")</f>
        <v/>
      </c>
      <c r="I11" s="112" t="str">
        <f>IFERROR(VLOOKUP(CONCATENATE(I$13,"-",$C11),Feuil1!$D$2:$F$100,3,FALSE),"")</f>
        <v/>
      </c>
      <c r="J11" s="112" t="str">
        <f>IFERROR(VLOOKUP(CONCATENATE(J$13,"-",$C11),Feuil1!$D$2:$F$100,3,FALSE),"")</f>
        <v/>
      </c>
      <c r="K11" s="112" t="str">
        <f>IFERROR(VLOOKUP(CONCATENATE(K$13,"-",$C11),Feuil1!$D$2:$F$100,3,FALSE),"")</f>
        <v/>
      </c>
      <c r="L11" s="112" t="str">
        <f>IFERROR(VLOOKUP(CONCATENATE(L$13,"-",$C11),Feuil1!$D$2:$F$100,3,FALSE),"")</f>
        <v/>
      </c>
      <c r="M11" s="112" t="str">
        <f>IFERROR(VLOOKUP(CONCATENATE(M$13,"-",$C11),Feuil1!$D$2:$F$100,3,FALSE),"")</f>
        <v/>
      </c>
    </row>
    <row r="12" spans="2:13" ht="49.8" customHeight="1" x14ac:dyDescent="0.25">
      <c r="C12" s="110">
        <v>1</v>
      </c>
      <c r="D12" s="112" t="str">
        <f>IFERROR(VLOOKUP(CONCATENATE(D$13,"-",$C12),Feuil1!$D$2:$F$100,3,FALSE),"")</f>
        <v>A-1 ;A-2 ;B-1 ;B-2 ;B-3 ;B-4 ;B-6 ;B-8 ;C-1 ;B-5 ;C-2 ;C-3 ;C-4 ;C-8 ;B-9 ;C-9 ;D-1 ;D-2 ;D-3 ;D-4 ;D-5 ;D-6 ;B-7 ;D-7 ;F-6 ;C-5-a ;D-8 ;D-9 ;D-10 ;D-11</v>
      </c>
      <c r="E12" s="112" t="str">
        <f>IFERROR(VLOOKUP(CONCATENATE(E$13,"-",$C12),Feuil1!$D$2:$F$100,3,FALSE),"")</f>
        <v/>
      </c>
      <c r="F12" s="112" t="str">
        <f>IFERROR(VLOOKUP(CONCATENATE(F$13,"-",$C12),Feuil1!$D$2:$F$100,3,FALSE),"")</f>
        <v/>
      </c>
      <c r="G12" s="112" t="str">
        <f>IFERROR(VLOOKUP(CONCATENATE(G$13,"-",$C12),Feuil1!$D$2:$F$100,3,FALSE),"")</f>
        <v/>
      </c>
      <c r="H12" s="112" t="str">
        <f>IFERROR(VLOOKUP(CONCATENATE(H$13,"-",$C12),Feuil1!$D$2:$F$100,3,FALSE),"")</f>
        <v/>
      </c>
      <c r="I12" s="112" t="str">
        <f>IFERROR(VLOOKUP(CONCATENATE(I$13,"-",$C12),Feuil1!$D$2:$F$100,3,FALSE),"")</f>
        <v/>
      </c>
      <c r="J12" s="112" t="str">
        <f>IFERROR(VLOOKUP(CONCATENATE(J$13,"-",$C12),Feuil1!$D$2:$F$100,3,FALSE),"")</f>
        <v/>
      </c>
      <c r="K12" s="112" t="str">
        <f>IFERROR(VLOOKUP(CONCATENATE(K$13,"-",$C12),Feuil1!$D$2:$F$100,3,FALSE),"")</f>
        <v/>
      </c>
      <c r="L12" s="112" t="str">
        <f>IFERROR(VLOOKUP(CONCATENATE(L$13,"-",$C12),Feuil1!$D$2:$F$100,3,FALSE),"")</f>
        <v/>
      </c>
      <c r="M12" s="112"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09" t="s">
        <v>190</v>
      </c>
      <c r="H14" s="209"/>
    </row>
    <row r="16" spans="2:13" s="37" customFormat="1" x14ac:dyDescent="0.25"/>
    <row r="17" spans="4:13" s="37" customFormat="1" x14ac:dyDescent="0.25"/>
    <row r="18" spans="4:13" s="37" customFormat="1" x14ac:dyDescent="0.25">
      <c r="D18" s="37" t="str">
        <f>IFERROR(VLOOKUP(CONCATENATE($C2,"-",D$13),Feuil2!C$2:G$101,5,FALSE),"")</f>
        <v/>
      </c>
      <c r="E18" s="37" t="str">
        <f>IFERROR(VLOOKUP(CONCATENATE($C2,"-",E$13),Feuil2!D$2:H$101,5,FALSE),"")</f>
        <v/>
      </c>
      <c r="F18" s="37" t="str">
        <f>IFERROR(VLOOKUP(CONCATENATE($C2,"-",F$13),Feuil2!E$2:I$101,5,FALSE),"")</f>
        <v/>
      </c>
      <c r="G18" s="37" t="str">
        <f>IFERROR(VLOOKUP(CONCATENATE($C2,"-",G$13),Feuil2!F$2:J$101,5,FALSE),"")</f>
        <v/>
      </c>
      <c r="H18" s="37" t="str">
        <f>IFERROR(VLOOKUP(CONCATENATE($C2,"-",H$13),Feuil2!G$2:K$101,5,FALSE),"")</f>
        <v/>
      </c>
      <c r="I18" s="37" t="str">
        <f>IFERROR(VLOOKUP(CONCATENATE($C2,"-",I$13),Feuil2!H$2:L$101,5,FALSE),"")</f>
        <v/>
      </c>
      <c r="J18" s="37" t="str">
        <f>IFERROR(VLOOKUP(CONCATENATE($C2,"-",J$13),Feuil2!I$2:M$101,5,FALSE),"")</f>
        <v/>
      </c>
      <c r="K18" s="37" t="str">
        <f>IFERROR(VLOOKUP(CONCATENATE($C2,"-",K$13),Feuil2!J$2:N$101,5,FALSE),"")</f>
        <v/>
      </c>
      <c r="L18" s="37" t="str">
        <f>IFERROR(VLOOKUP(CONCATENATE($C2,"-",L$13),Feuil2!K$2:O$101,5,FALSE),"")</f>
        <v/>
      </c>
      <c r="M18" s="37" t="str">
        <f>IFERROR(VLOOKUP(CONCATENATE($C2,"-",M$13),Feuil2!L$2:P$101,5,FALSE),"")</f>
        <v/>
      </c>
    </row>
    <row r="19" spans="4:13" s="37" customFormat="1" x14ac:dyDescent="0.25">
      <c r="D19" s="37" t="str">
        <f>IFERROR(VLOOKUP(CONCATENATE($C3,"-",D$13),Feuil2!$C$2:$G$101,5,FALSE),"")</f>
        <v/>
      </c>
      <c r="E19" s="37" t="str">
        <f>IFERROR(VLOOKUP(CONCATENATE($C3,"-",E$13),Feuil2!$C$2:$G$101,5,FALSE),"")</f>
        <v/>
      </c>
      <c r="F19" s="37" t="str">
        <f>IFERROR(VLOOKUP(CONCATENATE($C3,"-",F$13),Feuil2!$C$2:$G$101,5,FALSE),"")</f>
        <v/>
      </c>
      <c r="G19" s="37" t="str">
        <f>IFERROR(VLOOKUP(CONCATENATE($C3,"-",G$13),Feuil2!$C$2:$G$101,5,FALSE),"")</f>
        <v/>
      </c>
      <c r="H19" s="37" t="str">
        <f>IFERROR(VLOOKUP(CONCATENATE($C3,"-",H$13),Feuil2!$C$2:$G$101,5,FALSE),"")</f>
        <v/>
      </c>
      <c r="I19" s="37" t="str">
        <f>IFERROR(VLOOKUP(CONCATENATE($C3,"-",I$13),Feuil2!$C$2:$G$101,5,FALSE),"")</f>
        <v/>
      </c>
      <c r="J19" s="37" t="str">
        <f>IFERROR(VLOOKUP(CONCATENATE($C3,"-",J$13),Feuil2!$C$2:$G$101,5,FALSE),"")</f>
        <v/>
      </c>
      <c r="K19" s="37" t="str">
        <f>IFERROR(VLOOKUP(CONCATENATE($C3,"-",K$13),Feuil2!$C$2:$G$101,5,FALSE),"")</f>
        <v/>
      </c>
      <c r="L19" s="37" t="str">
        <f>IFERROR(VLOOKUP(CONCATENATE($C3,"-",L$13),Feuil2!$C$2:$G$101,5,FALSE),"")</f>
        <v/>
      </c>
      <c r="M19" s="37" t="str">
        <f>IFERROR(VLOOKUP(CONCATENATE($C3,"-",M$13),Feuil2!$C$2:$G$101,5,FALSE),"")</f>
        <v/>
      </c>
    </row>
    <row r="20" spans="4:13" s="37" customFormat="1" x14ac:dyDescent="0.25">
      <c r="D20" s="37" t="str">
        <f>IFERROR(VLOOKUP(CONCATENATE($C4,"-",D$13),Feuil2!$C$2:$G$101,5,FALSE),"")</f>
        <v/>
      </c>
      <c r="E20" s="37" t="str">
        <f>IFERROR(VLOOKUP(CONCATENATE($C4,"-",E$13),Feuil2!$C$2:$G$101,5,FALSE),"")</f>
        <v/>
      </c>
      <c r="F20" s="37" t="str">
        <f>IFERROR(VLOOKUP(CONCATENATE($C4,"-",F$13),Feuil2!$C$2:$G$101,5,FALSE),"")</f>
        <v/>
      </c>
      <c r="G20" s="37" t="str">
        <f>IFERROR(VLOOKUP(CONCATENATE($C4,"-",G$13),Feuil2!$C$2:$G$101,5,FALSE),"")</f>
        <v/>
      </c>
      <c r="H20" s="37" t="str">
        <f>IFERROR(VLOOKUP(CONCATENATE($C4,"-",H$13),Feuil2!$C$2:$G$101,5,FALSE),"")</f>
        <v/>
      </c>
      <c r="I20" s="37" t="str">
        <f>IFERROR(VLOOKUP(CONCATENATE($C4,"-",I$13),Feuil2!$C$2:$G$101,5,FALSE),"")</f>
        <v/>
      </c>
      <c r="J20" s="37" t="str">
        <f>IFERROR(VLOOKUP(CONCATENATE($C4,"-",J$13),Feuil2!$C$2:$G$101,5,FALSE),"")</f>
        <v/>
      </c>
      <c r="K20" s="37" t="str">
        <f>IFERROR(VLOOKUP(CONCATENATE($C4,"-",K$13),Feuil2!$C$2:$G$101,5,FALSE),"")</f>
        <v/>
      </c>
      <c r="L20" s="37" t="str">
        <f>IFERROR(VLOOKUP(CONCATENATE($C4,"-",L$13),Feuil2!$C$2:$G$101,5,FALSE),"")</f>
        <v/>
      </c>
      <c r="M20" s="37" t="str">
        <f>IFERROR(VLOOKUP(CONCATENATE($C4,"-",M$13),Feuil2!$C$2:$G$101,5,FALSE),"")</f>
        <v/>
      </c>
    </row>
    <row r="21" spans="4:13" s="37" customFormat="1" x14ac:dyDescent="0.25">
      <c r="D21" s="37" t="str">
        <f>IFERROR(VLOOKUP(CONCATENATE($C5,"-",D$13),Feuil2!$C$2:$G$101,5,FALSE),"")</f>
        <v/>
      </c>
      <c r="E21" s="37" t="str">
        <f>IFERROR(VLOOKUP(CONCATENATE($C5,"-",E$13),Feuil2!$C$2:$G$101,5,FALSE),"")</f>
        <v/>
      </c>
      <c r="F21" s="37" t="str">
        <f>IFERROR(VLOOKUP(CONCATENATE($C5,"-",F$13),Feuil2!$C$2:$G$101,5,FALSE),"")</f>
        <v/>
      </c>
      <c r="G21" s="37" t="str">
        <f>IFERROR(VLOOKUP(CONCATENATE($C5,"-",G$13),Feuil2!$C$2:$G$101,5,FALSE),"")</f>
        <v/>
      </c>
      <c r="H21" s="37" t="str">
        <f>IFERROR(VLOOKUP(CONCATENATE($C5,"-",H$13),Feuil2!$C$2:$G$101,5,FALSE),"")</f>
        <v/>
      </c>
      <c r="I21" s="37" t="str">
        <f>IFERROR(VLOOKUP(CONCATENATE($C5,"-",I$13),Feuil2!$C$2:$G$101,5,FALSE),"")</f>
        <v/>
      </c>
      <c r="J21" s="37" t="str">
        <f>IFERROR(VLOOKUP(CONCATENATE($C5,"-",J$13),Feuil2!$C$2:$G$101,5,FALSE),"")</f>
        <v/>
      </c>
      <c r="K21" s="37" t="str">
        <f>IFERROR(VLOOKUP(CONCATENATE($C5,"-",K$13),Feuil2!$C$2:$G$101,5,FALSE),"")</f>
        <v/>
      </c>
      <c r="L21" s="37" t="str">
        <f>IFERROR(VLOOKUP(CONCATENATE($C5,"-",L$13),Feuil2!$C$2:$G$101,5,FALSE),"")</f>
        <v/>
      </c>
      <c r="M21" s="37" t="str">
        <f>IFERROR(VLOOKUP(CONCATENATE($C5,"-",M$13),Feuil2!$C$2:$G$101,5,FALSE),"")</f>
        <v/>
      </c>
    </row>
    <row r="22" spans="4:13" s="37" customFormat="1" x14ac:dyDescent="0.25">
      <c r="D22" s="37" t="str">
        <f>IFERROR(VLOOKUP(CONCATENATE($C6,"-",D$13),Feuil2!$C$2:$G$101,5,FALSE),"")</f>
        <v/>
      </c>
      <c r="E22" s="37" t="str">
        <f>IFERROR(VLOOKUP(CONCATENATE($C6,"-",E$13),Feuil2!$C$2:$G$101,5,FALSE),"")</f>
        <v/>
      </c>
      <c r="F22" s="37" t="str">
        <f>IFERROR(VLOOKUP(CONCATENATE($C6,"-",F$13),Feuil2!$C$2:$G$101,5,FALSE),"")</f>
        <v/>
      </c>
      <c r="G22" s="37" t="str">
        <f>IFERROR(VLOOKUP(CONCATENATE($C6,"-",G$13),Feuil2!$C$2:$G$101,5,FALSE),"")</f>
        <v/>
      </c>
      <c r="H22" s="37" t="str">
        <f>IFERROR(VLOOKUP(CONCATENATE($C6,"-",H$13),Feuil2!$C$2:$G$101,5,FALSE),"")</f>
        <v/>
      </c>
      <c r="I22" s="37" t="str">
        <f>IFERROR(VLOOKUP(CONCATENATE($C6,"-",I$13),Feuil2!$C$2:$G$101,5,FALSE),"")</f>
        <v/>
      </c>
      <c r="J22" s="37" t="str">
        <f>IFERROR(VLOOKUP(CONCATENATE($C6,"-",J$13),Feuil2!$C$2:$G$101,5,FALSE),"")</f>
        <v/>
      </c>
      <c r="K22" s="37" t="str">
        <f>IFERROR(VLOOKUP(CONCATENATE($C6,"-",K$13),Feuil2!$C$2:$G$101,5,FALSE),"")</f>
        <v/>
      </c>
      <c r="L22" s="37" t="str">
        <f>IFERROR(VLOOKUP(CONCATENATE($C6,"-",L$13),Feuil2!$C$2:$G$101,5,FALSE),"")</f>
        <v/>
      </c>
      <c r="M22" s="37" t="str">
        <f>IFERROR(VLOOKUP(CONCATENATE($C6,"-",M$13),Feuil2!$C$2:$G$101,5,FALSE),"")</f>
        <v/>
      </c>
    </row>
    <row r="23" spans="4:13" s="37" customFormat="1" x14ac:dyDescent="0.25">
      <c r="D23" s="37" t="str">
        <f>IFERROR(VLOOKUP(CONCATENATE($C7,"-",D$13),Feuil2!$C$2:$G$101,5,FALSE),"")</f>
        <v/>
      </c>
      <c r="E23" s="37" t="str">
        <f>IFERROR(VLOOKUP(CONCATENATE($C7,"-",E$13),Feuil2!$C$2:$G$101,5,FALSE),"")</f>
        <v/>
      </c>
      <c r="F23" s="37" t="str">
        <f>IFERROR(VLOOKUP(CONCATENATE($C7,"-",F$13),Feuil2!$C$2:$G$101,5,FALSE),"")</f>
        <v/>
      </c>
      <c r="G23" s="37" t="str">
        <f>IFERROR(VLOOKUP(CONCATENATE($C7,"-",G$13),Feuil2!$C$2:$G$101,5,FALSE),"")</f>
        <v/>
      </c>
      <c r="H23" s="37" t="str">
        <f>IFERROR(VLOOKUP(CONCATENATE($C7,"-",H$13),Feuil2!$C$2:$G$101,5,FALSE),"")</f>
        <v/>
      </c>
      <c r="I23" s="37" t="str">
        <f>IFERROR(VLOOKUP(CONCATENATE($C7,"-",I$13),Feuil2!$C$2:$G$101,5,FALSE),"")</f>
        <v/>
      </c>
      <c r="J23" s="37" t="str">
        <f>IFERROR(VLOOKUP(CONCATENATE($C7,"-",J$13),Feuil2!$C$2:$G$101,5,FALSE),"")</f>
        <v/>
      </c>
      <c r="K23" s="37" t="str">
        <f>IFERROR(VLOOKUP(CONCATENATE($C7,"-",K$13),Feuil2!$C$2:$G$101,5,FALSE),"")</f>
        <v/>
      </c>
      <c r="L23" s="37" t="str">
        <f>IFERROR(VLOOKUP(CONCATENATE($C7,"-",L$13),Feuil2!$C$2:$G$101,5,FALSE),"")</f>
        <v/>
      </c>
      <c r="M23" s="37" t="str">
        <f>IFERROR(VLOOKUP(CONCATENATE($C7,"-",M$13),Feuil2!$C$2:$G$101,5,FALSE),"")</f>
        <v/>
      </c>
    </row>
    <row r="24" spans="4:13" s="37" customFormat="1" x14ac:dyDescent="0.25">
      <c r="D24" s="37" t="str">
        <f>IFERROR(VLOOKUP(CONCATENATE($C8,"-",D$13),Feuil2!$C$2:$G$101,5,FALSE),"")</f>
        <v/>
      </c>
      <c r="E24" s="37" t="str">
        <f>IFERROR(VLOOKUP(CONCATENATE($C8,"-",E$13),Feuil2!$C$2:$G$101,5,FALSE),"")</f>
        <v/>
      </c>
      <c r="F24" s="37" t="str">
        <f>IFERROR(VLOOKUP(CONCATENATE($C8,"-",F$13),Feuil2!$C$2:$G$101,5,FALSE),"")</f>
        <v/>
      </c>
      <c r="G24" s="37" t="str">
        <f>IFERROR(VLOOKUP(CONCATENATE($C8,"-",G$13),Feuil2!$C$2:$G$101,5,FALSE),"")</f>
        <v/>
      </c>
      <c r="H24" s="37" t="str">
        <f>IFERROR(VLOOKUP(CONCATENATE($C8,"-",H$13),Feuil2!$C$2:$G$101,5,FALSE),"")</f>
        <v/>
      </c>
      <c r="I24" s="37" t="str">
        <f>IFERROR(VLOOKUP(CONCATENATE($C8,"-",I$13),Feuil2!$C$2:$G$101,5,FALSE),"")</f>
        <v/>
      </c>
      <c r="J24" s="37" t="str">
        <f>IFERROR(VLOOKUP(CONCATENATE($C8,"-",J$13),Feuil2!$C$2:$G$101,5,FALSE),"")</f>
        <v/>
      </c>
      <c r="K24" s="37" t="str">
        <f>IFERROR(VLOOKUP(CONCATENATE($C8,"-",K$13),Feuil2!$C$2:$G$101,5,FALSE),"")</f>
        <v/>
      </c>
      <c r="L24" s="37" t="str">
        <f>IFERROR(VLOOKUP(CONCATENATE($C8,"-",L$13),Feuil2!$C$2:$G$101,5,FALSE),"")</f>
        <v/>
      </c>
      <c r="M24" s="37" t="str">
        <f>IFERROR(VLOOKUP(CONCATENATE($C8,"-",M$13),Feuil2!$C$2:$G$101,5,FALSE),"")</f>
        <v/>
      </c>
    </row>
    <row r="25" spans="4:13" s="37" customFormat="1" x14ac:dyDescent="0.25">
      <c r="D25" s="37">
        <f>IFERROR(VLOOKUP(CONCATENATE($C9,"-",D$13),Feuil2!$C$2:$G$101,5,FALSE),"")</f>
        <v>2</v>
      </c>
      <c r="E25" s="37">
        <f>IFERROR(VLOOKUP(CONCATENATE($C9,"-",E$13),Feuil2!$C$2:$G$101,5,FALSE),"")</f>
        <v>2</v>
      </c>
      <c r="F25" s="37">
        <f>IFERROR(VLOOKUP(CONCATENATE($C9,"-",F$13),Feuil2!$C$2:$G$101,5,FALSE),"")</f>
        <v>2</v>
      </c>
      <c r="G25" s="37">
        <f>IFERROR(VLOOKUP(CONCATENATE($C9,"-",G$13),Feuil2!$C$2:$G$101,5,FALSE),"")</f>
        <v>3</v>
      </c>
      <c r="H25" s="37" t="str">
        <f>IFERROR(VLOOKUP(CONCATENATE($C9,"-",H$13),Feuil2!$C$2:$G$101,5,FALSE),"")</f>
        <v/>
      </c>
      <c r="I25" s="37" t="str">
        <f>IFERROR(VLOOKUP(CONCATENATE($C9,"-",I$13),Feuil2!$C$2:$G$101,5,FALSE),"")</f>
        <v/>
      </c>
      <c r="J25" s="37" t="str">
        <f>IFERROR(VLOOKUP(CONCATENATE($C9,"-",J$13),Feuil2!$C$2:$G$101,5,FALSE),"")</f>
        <v/>
      </c>
      <c r="K25" s="37" t="str">
        <f>IFERROR(VLOOKUP(CONCATENATE($C9,"-",K$13),Feuil2!$C$2:$G$101,5,FALSE),"")</f>
        <v/>
      </c>
      <c r="L25" s="37" t="str">
        <f>IFERROR(VLOOKUP(CONCATENATE($C9,"-",L$13),Feuil2!$C$2:$G$101,5,FALSE),"")</f>
        <v/>
      </c>
      <c r="M25" s="37" t="str">
        <f>IFERROR(VLOOKUP(CONCATENATE($C9,"-",M$13),Feuil2!$C$2:$G$101,5,FALSE),"")</f>
        <v/>
      </c>
    </row>
    <row r="26" spans="4:13" s="37" customFormat="1" x14ac:dyDescent="0.25">
      <c r="D26" s="37">
        <f>IFERROR(VLOOKUP(CONCATENATE($C10,"-",D$13),Feuil2!$C$2:$G$101,5,FALSE),"")</f>
        <v>1</v>
      </c>
      <c r="E26" s="37">
        <f>IFERROR(VLOOKUP(CONCATENATE($C10,"-",E$13),Feuil2!$C$2:$G$101,5,FALSE),"")</f>
        <v>2</v>
      </c>
      <c r="F26" s="37">
        <f>IFERROR(VLOOKUP(CONCATENATE($C10,"-",F$13),Feuil2!$C$2:$G$101,5,FALSE),"")</f>
        <v>2</v>
      </c>
      <c r="G26" s="37">
        <f>IFERROR(VLOOKUP(CONCATENATE($C10,"-",G$13),Feuil2!$C$2:$G$101,5,FALSE),"")</f>
        <v>2</v>
      </c>
      <c r="H26" s="37" t="str">
        <f>IFERROR(VLOOKUP(CONCATENATE($C10,"-",H$13),Feuil2!$C$2:$G$101,5,FALSE),"")</f>
        <v/>
      </c>
      <c r="I26" s="37" t="str">
        <f>IFERROR(VLOOKUP(CONCATENATE($C10,"-",I$13),Feuil2!$C$2:$G$101,5,FALSE),"")</f>
        <v/>
      </c>
      <c r="J26" s="37" t="str">
        <f>IFERROR(VLOOKUP(CONCATENATE($C10,"-",J$13),Feuil2!$C$2:$G$101,5,FALSE),"")</f>
        <v/>
      </c>
      <c r="K26" s="37" t="str">
        <f>IFERROR(VLOOKUP(CONCATENATE($C10,"-",K$13),Feuil2!$C$2:$G$101,5,FALSE),"")</f>
        <v/>
      </c>
      <c r="L26" s="37" t="str">
        <f>IFERROR(VLOOKUP(CONCATENATE($C10,"-",L$13),Feuil2!$C$2:$G$101,5,FALSE),"")</f>
        <v/>
      </c>
      <c r="M26" s="37" t="str">
        <f>IFERROR(VLOOKUP(CONCATENATE($C10,"-",M$13),Feuil2!$C$2:$G$101,5,FALSE),"")</f>
        <v/>
      </c>
    </row>
    <row r="27" spans="4:13" s="37" customFormat="1" x14ac:dyDescent="0.25">
      <c r="D27" s="37">
        <f>IFERROR(VLOOKUP(CONCATENATE($C11,"-",D$13),Feuil2!$C$2:$G$101,5,FALSE),"")</f>
        <v>1</v>
      </c>
      <c r="E27" s="37">
        <f>IFERROR(VLOOKUP(CONCATENATE($C11,"-",E$13),Feuil2!$C$2:$G$101,5,FALSE),"")</f>
        <v>1</v>
      </c>
      <c r="F27" s="37">
        <f>IFERROR(VLOOKUP(CONCATENATE($C11,"-",F$13),Feuil2!$C$2:$G$101,5,FALSE),"")</f>
        <v>2</v>
      </c>
      <c r="G27" s="37">
        <f>IFERROR(VLOOKUP(CONCATENATE($C11,"-",G$13),Feuil2!$C$2:$G$101,5,FALSE),"")</f>
        <v>2</v>
      </c>
      <c r="H27" s="37" t="str">
        <f>IFERROR(VLOOKUP(CONCATENATE($C11,"-",H$13),Feuil2!$C$2:$G$101,5,FALSE),"")</f>
        <v/>
      </c>
      <c r="I27" s="37" t="str">
        <f>IFERROR(VLOOKUP(CONCATENATE($C11,"-",I$13),Feuil2!$C$2:$G$101,5,FALSE),"")</f>
        <v/>
      </c>
      <c r="J27" s="37" t="str">
        <f>IFERROR(VLOOKUP(CONCATENATE($C11,"-",J$13),Feuil2!$C$2:$G$101,5,FALSE),"")</f>
        <v/>
      </c>
      <c r="K27" s="37" t="str">
        <f>IFERROR(VLOOKUP(CONCATENATE($C11,"-",K$13),Feuil2!$C$2:$G$101,5,FALSE),"")</f>
        <v/>
      </c>
      <c r="L27" s="37" t="str">
        <f>IFERROR(VLOOKUP(CONCATENATE($C11,"-",L$13),Feuil2!$C$2:$G$101,5,FALSE),"")</f>
        <v/>
      </c>
      <c r="M27" s="37" t="str">
        <f>IFERROR(VLOOKUP(CONCATENATE($C11,"-",M$13),Feuil2!$C$2:$G$101,5,FALSE),"")</f>
        <v/>
      </c>
    </row>
    <row r="28" spans="4:13" s="37" customFormat="1" x14ac:dyDescent="0.25">
      <c r="D28" s="37">
        <f>IFERROR(VLOOKUP(CONCATENATE($C12,"-",D$13),Feuil2!$C$2:$G$101,5,FALSE),"")</f>
        <v>1</v>
      </c>
      <c r="E28" s="37">
        <f>IFERROR(VLOOKUP(CONCATENATE($C12,"-",E$13),Feuil2!$C$2:$G$101,5,FALSE),"")</f>
        <v>1</v>
      </c>
      <c r="F28" s="37">
        <f>IFERROR(VLOOKUP(CONCATENATE($C12,"-",F$13),Feuil2!$C$2:$G$101,5,FALSE),"")</f>
        <v>1</v>
      </c>
      <c r="G28" s="37">
        <f>IFERROR(VLOOKUP(CONCATENATE($C12,"-",G$13),Feuil2!$C$2:$G$101,5,FALSE),"")</f>
        <v>2</v>
      </c>
      <c r="H28" s="37" t="str">
        <f>IFERROR(VLOOKUP(CONCATENATE($C12,"-",H$13),Feuil2!$C$2:$G$101,5,FALSE),"")</f>
        <v/>
      </c>
      <c r="I28" s="37" t="str">
        <f>IFERROR(VLOOKUP(CONCATENATE($C12,"-",I$13),Feuil2!$C$2:$G$101,5,FALSE),"")</f>
        <v/>
      </c>
      <c r="J28" s="37" t="str">
        <f>IFERROR(VLOOKUP(CONCATENATE($C12,"-",J$13),Feuil2!$C$2:$G$101,5,FALSE),"")</f>
        <v/>
      </c>
      <c r="K28" s="37" t="str">
        <f>IFERROR(VLOOKUP(CONCATENATE($C12,"-",K$13),Feuil2!$C$2:$G$101,5,FALSE),"")</f>
        <v/>
      </c>
      <c r="L28" s="37" t="str">
        <f>IFERROR(VLOOKUP(CONCATENATE($C12,"-",L$13),Feuil2!$C$2:$G$101,5,FALSE),"")</f>
        <v/>
      </c>
      <c r="M28" s="37" t="str">
        <f>IFERROR(VLOOKUP(CONCATENATE($C12,"-",M$13),Feuil2!$C$2:$G$101,5,FALSE),"")</f>
        <v/>
      </c>
    </row>
  </sheetData>
  <mergeCells count="3">
    <mergeCell ref="B9:B10"/>
    <mergeCell ref="G14:H14"/>
    <mergeCell ref="D2:F2"/>
  </mergeCells>
  <conditionalFormatting sqref="C3:C12">
    <cfRule type="expression" dxfId="4" priority="7">
      <formula>(C3&lt;&gt;"")</formula>
    </cfRule>
  </conditionalFormatting>
  <conditionalFormatting sqref="D13:N13">
    <cfRule type="expression" dxfId="3" priority="6">
      <formula>D13&lt;&gt;""</formula>
    </cfRule>
  </conditionalFormatting>
  <conditionalFormatting sqref="D3:M12">
    <cfRule type="expression" dxfId="2" priority="1">
      <formula>D19=3</formula>
    </cfRule>
    <cfRule type="expression" dxfId="1" priority="2">
      <formula>D19=2</formula>
    </cfRule>
    <cfRule type="expression" dxfId="0" priority="5">
      <formula>(D19=1)</formula>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H9" sqref="H9"/>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1" t="s">
        <v>145</v>
      </c>
      <c r="C2" s="211"/>
      <c r="D2" s="211"/>
    </row>
    <row r="3" spans="2:4" ht="126" customHeight="1" x14ac:dyDescent="0.25">
      <c r="B3" s="212" t="s">
        <v>225</v>
      </c>
      <c r="C3" s="212"/>
      <c r="D3" s="212"/>
    </row>
    <row r="5" spans="2:4" x14ac:dyDescent="0.25">
      <c r="B5" s="211" t="s">
        <v>146</v>
      </c>
      <c r="C5" s="211"/>
      <c r="D5" s="211"/>
    </row>
    <row r="6" spans="2:4" ht="72" customHeight="1" x14ac:dyDescent="0.25">
      <c r="B6" s="212" t="s">
        <v>147</v>
      </c>
      <c r="C6" s="212"/>
      <c r="D6" s="212"/>
    </row>
    <row r="7" spans="2:4" ht="13.95" customHeight="1" x14ac:dyDescent="0.25">
      <c r="B7" s="13"/>
      <c r="C7" s="13"/>
      <c r="D7" s="13"/>
    </row>
    <row r="8" spans="2:4" x14ac:dyDescent="0.25">
      <c r="B8" s="214" t="s">
        <v>148</v>
      </c>
      <c r="C8" s="215"/>
      <c r="D8" s="215"/>
    </row>
    <row r="9" spans="2:4" ht="252" customHeight="1" x14ac:dyDescent="0.25">
      <c r="B9" s="216" t="s">
        <v>232</v>
      </c>
      <c r="C9" s="217"/>
      <c r="D9" s="217"/>
    </row>
    <row r="11" spans="2:4" ht="15.6" customHeight="1" x14ac:dyDescent="0.25">
      <c r="B11" s="211" t="s">
        <v>226</v>
      </c>
      <c r="C11" s="211"/>
      <c r="D11" s="211"/>
    </row>
    <row r="12" spans="2:4" ht="229.8" customHeight="1" x14ac:dyDescent="0.25">
      <c r="B12" s="213" t="s">
        <v>227</v>
      </c>
      <c r="C12" s="213"/>
      <c r="D12" s="213"/>
    </row>
    <row r="14" spans="2:4" x14ac:dyDescent="0.25">
      <c r="B14" s="211" t="s">
        <v>149</v>
      </c>
      <c r="C14" s="211"/>
      <c r="D14" s="211"/>
    </row>
    <row r="15" spans="2:4" ht="58.8" customHeight="1" x14ac:dyDescent="0.25">
      <c r="B15" s="212" t="s">
        <v>229</v>
      </c>
      <c r="C15" s="212"/>
      <c r="D15" s="212"/>
    </row>
    <row r="17" spans="2:4" x14ac:dyDescent="0.25">
      <c r="B17" s="211" t="s">
        <v>228</v>
      </c>
      <c r="C17" s="211"/>
      <c r="D17" s="211"/>
    </row>
    <row r="18" spans="2:4" ht="264" customHeight="1" x14ac:dyDescent="0.25">
      <c r="B18" s="212" t="s">
        <v>230</v>
      </c>
      <c r="C18" s="212"/>
      <c r="D18" s="212"/>
    </row>
    <row r="19" spans="2:4" ht="13.95" customHeight="1" x14ac:dyDescent="0.25">
      <c r="B19" s="13"/>
      <c r="C19" s="13"/>
      <c r="D19" s="13"/>
    </row>
    <row r="20" spans="2:4" ht="13.95" customHeight="1" x14ac:dyDescent="0.25">
      <c r="B20" s="211" t="s">
        <v>231</v>
      </c>
      <c r="C20" s="211"/>
      <c r="D20" s="211"/>
    </row>
    <row r="21" spans="2:4" ht="108.6" customHeight="1" x14ac:dyDescent="0.25">
      <c r="B21" s="212" t="s">
        <v>233</v>
      </c>
      <c r="C21" s="212"/>
      <c r="D21" s="212"/>
    </row>
    <row r="22" spans="2:4" ht="13.95" customHeight="1" x14ac:dyDescent="0.25">
      <c r="B22" s="13"/>
      <c r="C22" s="13"/>
      <c r="D22" s="13"/>
    </row>
    <row r="23" spans="2:4" x14ac:dyDescent="0.25">
      <c r="B23" s="211" t="s">
        <v>234</v>
      </c>
      <c r="C23" s="211"/>
      <c r="D23" s="211"/>
    </row>
    <row r="24" spans="2:4" ht="82.2" customHeight="1" x14ac:dyDescent="0.25">
      <c r="B24" s="212" t="s">
        <v>236</v>
      </c>
      <c r="C24" s="212"/>
      <c r="D24" s="212"/>
    </row>
    <row r="25" spans="2:4" ht="17.399999999999999" customHeight="1" x14ac:dyDescent="0.25"/>
    <row r="26" spans="2:4" ht="17.399999999999999" customHeight="1" x14ac:dyDescent="0.25">
      <c r="B26" s="211" t="s">
        <v>238</v>
      </c>
      <c r="C26" s="211"/>
      <c r="D26" s="211"/>
    </row>
    <row r="27" spans="2:4" ht="87.6" customHeight="1" x14ac:dyDescent="0.25">
      <c r="B27" s="212" t="s">
        <v>239</v>
      </c>
      <c r="C27" s="212"/>
      <c r="D27" s="212"/>
    </row>
    <row r="28" spans="2:4" x14ac:dyDescent="0.25">
      <c r="B28" s="13"/>
      <c r="C28" s="13"/>
      <c r="D28" s="13"/>
    </row>
    <row r="29" spans="2:4" x14ac:dyDescent="0.25">
      <c r="B29" s="211" t="s">
        <v>150</v>
      </c>
      <c r="C29" s="211"/>
      <c r="D29" s="211"/>
    </row>
    <row r="30" spans="2:4" ht="67.2" customHeight="1" x14ac:dyDescent="0.25">
      <c r="B30" s="212" t="s">
        <v>237</v>
      </c>
      <c r="C30" s="212"/>
      <c r="D30" s="212"/>
    </row>
    <row r="33" ht="99.6" customHeight="1" x14ac:dyDescent="0.25"/>
  </sheetData>
  <mergeCells count="20">
    <mergeCell ref="B15:D15"/>
    <mergeCell ref="B17:D17"/>
    <mergeCell ref="B18:D18"/>
    <mergeCell ref="B29:D29"/>
    <mergeCell ref="B30:D30"/>
    <mergeCell ref="B20:D20"/>
    <mergeCell ref="B21:D21"/>
    <mergeCell ref="B26:D26"/>
    <mergeCell ref="B27:D27"/>
    <mergeCell ref="B23:D23"/>
    <mergeCell ref="B24:D24"/>
    <mergeCell ref="B5:D5"/>
    <mergeCell ref="B6:D6"/>
    <mergeCell ref="B2:D2"/>
    <mergeCell ref="B3:D3"/>
    <mergeCell ref="B14:D14"/>
    <mergeCell ref="B11:D11"/>
    <mergeCell ref="B12:D12"/>
    <mergeCell ref="B8:D8"/>
    <mergeCell ref="B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G63" sqref="G63"/>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84" customWidth="1"/>
    <col min="15" max="16384" width="11.5" style="9"/>
  </cols>
  <sheetData>
    <row r="1" spans="1:14" x14ac:dyDescent="0.25">
      <c r="A1" s="149" t="s">
        <v>4</v>
      </c>
      <c r="B1" s="149"/>
      <c r="G1" s="151">
        <v>43831</v>
      </c>
      <c r="H1" s="151"/>
    </row>
    <row r="2" spans="1:14" x14ac:dyDescent="0.25">
      <c r="A2" s="149" t="s">
        <v>6</v>
      </c>
      <c r="B2" s="149"/>
      <c r="G2" s="152" t="s">
        <v>7</v>
      </c>
      <c r="H2" s="152"/>
    </row>
    <row r="3" spans="1:14" x14ac:dyDescent="0.25">
      <c r="A3" s="149" t="s">
        <v>9</v>
      </c>
      <c r="B3" s="149"/>
      <c r="G3" s="152">
        <v>1</v>
      </c>
      <c r="H3" s="152"/>
    </row>
    <row r="4" spans="1:14" x14ac:dyDescent="0.25">
      <c r="A4" s="149" t="s">
        <v>11</v>
      </c>
      <c r="B4" s="149"/>
      <c r="G4" s="152">
        <v>1</v>
      </c>
      <c r="H4" s="152"/>
    </row>
    <row r="5" spans="1:14" s="7" customFormat="1" x14ac:dyDescent="0.25">
      <c r="A5" s="19"/>
      <c r="B5" s="19"/>
      <c r="C5" s="20"/>
      <c r="D5" s="20"/>
      <c r="E5" s="20"/>
      <c r="F5" s="20"/>
      <c r="G5" s="20"/>
      <c r="H5" s="18"/>
      <c r="I5" s="20"/>
      <c r="J5" s="20"/>
      <c r="K5" s="20"/>
      <c r="L5" s="20"/>
      <c r="N5" s="85"/>
    </row>
    <row r="6" spans="1:14" s="4" customFormat="1" ht="24" customHeight="1" x14ac:dyDescent="0.25">
      <c r="A6" s="29" t="s">
        <v>12</v>
      </c>
      <c r="B6" s="29" t="s">
        <v>13</v>
      </c>
      <c r="C6" s="30" t="s">
        <v>15</v>
      </c>
      <c r="D6" s="30" t="s">
        <v>16</v>
      </c>
      <c r="E6" s="30" t="s">
        <v>17</v>
      </c>
      <c r="F6" s="30" t="s">
        <v>18</v>
      </c>
      <c r="G6" s="23" t="s">
        <v>174</v>
      </c>
      <c r="H6" s="22" t="s">
        <v>14</v>
      </c>
      <c r="I6" s="30" t="s">
        <v>19</v>
      </c>
      <c r="J6" s="30" t="s">
        <v>20</v>
      </c>
      <c r="K6" s="23" t="s">
        <v>151</v>
      </c>
      <c r="L6" s="24" t="s">
        <v>24</v>
      </c>
      <c r="N6" s="86"/>
    </row>
    <row r="7" spans="1:14" ht="19.2" customHeight="1" x14ac:dyDescent="0.25">
      <c r="A7" s="150" t="s">
        <v>25</v>
      </c>
      <c r="B7" s="44" t="s">
        <v>26</v>
      </c>
      <c r="C7" s="25"/>
      <c r="D7" s="25" t="s">
        <v>27</v>
      </c>
      <c r="E7" s="25" t="s">
        <v>27</v>
      </c>
      <c r="F7" s="25" t="s">
        <v>27</v>
      </c>
      <c r="G7" s="92" t="str">
        <f t="shared" ref="G7:G38" si="0">HYPERLINK(CONCATENATE("https://www.georisk-project.eu/risk-information/?id=",IF(LEN(B7)=5,LEFT(B7,3),B7)),"(Info)")</f>
        <v>(Info)</v>
      </c>
      <c r="H7" s="26" t="s">
        <v>28</v>
      </c>
      <c r="I7" s="27" t="s">
        <v>27</v>
      </c>
      <c r="J7" s="27" t="s">
        <v>27</v>
      </c>
      <c r="K7" s="27">
        <v>1</v>
      </c>
      <c r="L7" s="28"/>
      <c r="N7" s="84">
        <f>IF(K7=0,0,SUMIF(K$7:K7,1))</f>
        <v>1</v>
      </c>
    </row>
    <row r="8" spans="1:14" ht="19.2" customHeight="1" x14ac:dyDescent="0.25">
      <c r="A8" s="150"/>
      <c r="B8" s="44" t="s">
        <v>29</v>
      </c>
      <c r="C8" s="25"/>
      <c r="D8" s="25" t="s">
        <v>27</v>
      </c>
      <c r="E8" s="25" t="s">
        <v>27</v>
      </c>
      <c r="F8" s="25" t="s">
        <v>27</v>
      </c>
      <c r="G8" s="92" t="str">
        <f t="shared" si="0"/>
        <v>(Info)</v>
      </c>
      <c r="H8" s="26" t="s">
        <v>30</v>
      </c>
      <c r="I8" s="27" t="s">
        <v>27</v>
      </c>
      <c r="J8" s="27" t="s">
        <v>27</v>
      </c>
      <c r="K8" s="27">
        <v>1</v>
      </c>
      <c r="L8" s="28"/>
      <c r="N8" s="84">
        <f>IF(K8=0,0,SUMIF(K$7:K8,1))</f>
        <v>2</v>
      </c>
    </row>
    <row r="9" spans="1:14" ht="19.2" customHeight="1" x14ac:dyDescent="0.25">
      <c r="A9" s="150"/>
      <c r="B9" s="44" t="s">
        <v>31</v>
      </c>
      <c r="C9" s="25"/>
      <c r="D9" s="25" t="s">
        <v>27</v>
      </c>
      <c r="E9" s="25" t="s">
        <v>27</v>
      </c>
      <c r="F9" s="25" t="s">
        <v>27</v>
      </c>
      <c r="G9" s="92" t="str">
        <f t="shared" si="0"/>
        <v>(Info)</v>
      </c>
      <c r="H9" s="26" t="s">
        <v>32</v>
      </c>
      <c r="I9" s="27" t="s">
        <v>27</v>
      </c>
      <c r="J9" s="27"/>
      <c r="K9" s="27">
        <v>1</v>
      </c>
      <c r="L9" s="28"/>
      <c r="N9" s="84">
        <f>IF(K9=0,0,SUMIF(K$7:K9,1))</f>
        <v>3</v>
      </c>
    </row>
    <row r="10" spans="1:14" ht="19.2" customHeight="1" x14ac:dyDescent="0.25">
      <c r="A10" s="150"/>
      <c r="B10" s="44" t="s">
        <v>33</v>
      </c>
      <c r="C10" s="25" t="s">
        <v>27</v>
      </c>
      <c r="D10" s="25" t="s">
        <v>27</v>
      </c>
      <c r="E10" s="25" t="s">
        <v>27</v>
      </c>
      <c r="F10" s="25"/>
      <c r="G10" s="92" t="str">
        <f t="shared" si="0"/>
        <v>(Info)</v>
      </c>
      <c r="H10" s="26" t="s">
        <v>34</v>
      </c>
      <c r="I10" s="27" t="s">
        <v>27</v>
      </c>
      <c r="J10" s="27"/>
      <c r="K10" s="27">
        <v>1</v>
      </c>
      <c r="L10" s="28"/>
      <c r="N10" s="84">
        <f>IF(K10=0,0,SUMIF(K$7:K10,1))</f>
        <v>4</v>
      </c>
    </row>
    <row r="11" spans="1:14" ht="19.2" customHeight="1" x14ac:dyDescent="0.25">
      <c r="A11" s="150"/>
      <c r="B11" s="44" t="s">
        <v>35</v>
      </c>
      <c r="C11" s="25" t="s">
        <v>27</v>
      </c>
      <c r="D11" s="25" t="s">
        <v>27</v>
      </c>
      <c r="E11" s="25" t="s">
        <v>27</v>
      </c>
      <c r="F11" s="25"/>
      <c r="G11" s="92" t="str">
        <f t="shared" si="0"/>
        <v>(Info)</v>
      </c>
      <c r="H11" s="26" t="s">
        <v>36</v>
      </c>
      <c r="I11" s="27" t="s">
        <v>27</v>
      </c>
      <c r="J11" s="27"/>
      <c r="K11" s="27">
        <v>1</v>
      </c>
      <c r="L11" s="28"/>
      <c r="N11" s="84">
        <f>IF(K11=0,0,SUMIF(K$7:K11,1))</f>
        <v>5</v>
      </c>
    </row>
    <row r="12" spans="1:14" ht="19.2" customHeight="1" x14ac:dyDescent="0.25">
      <c r="A12" s="150"/>
      <c r="B12" s="44" t="s">
        <v>37</v>
      </c>
      <c r="C12" s="25"/>
      <c r="D12" s="25" t="s">
        <v>27</v>
      </c>
      <c r="E12" s="25" t="s">
        <v>27</v>
      </c>
      <c r="F12" s="25"/>
      <c r="G12" s="92" t="str">
        <f t="shared" si="0"/>
        <v>(Info)</v>
      </c>
      <c r="H12" s="26" t="s">
        <v>38</v>
      </c>
      <c r="I12" s="27" t="s">
        <v>27</v>
      </c>
      <c r="J12" s="27"/>
      <c r="K12" s="27">
        <v>1</v>
      </c>
      <c r="L12" s="28"/>
      <c r="N12" s="84">
        <f>IF(K12=0,0,SUMIF(K$7:K12,1))</f>
        <v>6</v>
      </c>
    </row>
    <row r="13" spans="1:14" ht="19.2" customHeight="1" x14ac:dyDescent="0.25">
      <c r="A13" s="150"/>
      <c r="B13" s="44" t="s">
        <v>39</v>
      </c>
      <c r="C13" s="25" t="s">
        <v>27</v>
      </c>
      <c r="D13" s="25" t="s">
        <v>27</v>
      </c>
      <c r="E13" s="25" t="s">
        <v>27</v>
      </c>
      <c r="F13" s="25"/>
      <c r="G13" s="92" t="str">
        <f t="shared" si="0"/>
        <v>(Info)</v>
      </c>
      <c r="H13" s="26" t="s">
        <v>40</v>
      </c>
      <c r="I13" s="27" t="s">
        <v>27</v>
      </c>
      <c r="J13" s="27"/>
      <c r="K13" s="27">
        <v>1</v>
      </c>
      <c r="L13" s="28"/>
      <c r="N13" s="84">
        <f>IF(K13=0,0,SUMIF(K$7:K13,1))</f>
        <v>7</v>
      </c>
    </row>
    <row r="14" spans="1:14" ht="19.2" customHeight="1" x14ac:dyDescent="0.25">
      <c r="A14" s="150"/>
      <c r="B14" s="44" t="s">
        <v>41</v>
      </c>
      <c r="C14" s="25" t="s">
        <v>27</v>
      </c>
      <c r="D14" s="25" t="s">
        <v>27</v>
      </c>
      <c r="E14" s="25" t="s">
        <v>27</v>
      </c>
      <c r="F14" s="25"/>
      <c r="G14" s="92" t="str">
        <f t="shared" si="0"/>
        <v>(Info)</v>
      </c>
      <c r="H14" s="26" t="s">
        <v>42</v>
      </c>
      <c r="I14" s="27" t="s">
        <v>27</v>
      </c>
      <c r="J14" s="27"/>
      <c r="K14" s="27">
        <v>1</v>
      </c>
      <c r="L14" s="28"/>
      <c r="N14" s="84">
        <f>IF(K14=0,0,SUMIF(K$7:K14,1))</f>
        <v>8</v>
      </c>
    </row>
    <row r="15" spans="1:14" ht="19.2" customHeight="1" x14ac:dyDescent="0.25">
      <c r="A15" s="150"/>
      <c r="B15" s="44" t="s">
        <v>43</v>
      </c>
      <c r="C15" s="25"/>
      <c r="D15" s="25" t="s">
        <v>27</v>
      </c>
      <c r="E15" s="25" t="s">
        <v>27</v>
      </c>
      <c r="F15" s="25" t="s">
        <v>27</v>
      </c>
      <c r="G15" s="92" t="str">
        <f t="shared" si="0"/>
        <v>(Info)</v>
      </c>
      <c r="H15" s="26" t="s">
        <v>44</v>
      </c>
      <c r="I15" s="27"/>
      <c r="J15" s="27" t="s">
        <v>27</v>
      </c>
      <c r="K15" s="27">
        <v>1</v>
      </c>
      <c r="L15" s="28"/>
      <c r="N15" s="84">
        <f>IF(K15=0,0,SUMIF(K$7:K15,1))</f>
        <v>9</v>
      </c>
    </row>
    <row r="16" spans="1:14" ht="19.2" customHeight="1" x14ac:dyDescent="0.25">
      <c r="A16" s="150"/>
      <c r="B16" s="44" t="s">
        <v>45</v>
      </c>
      <c r="C16" s="25"/>
      <c r="D16" s="25" t="s">
        <v>27</v>
      </c>
      <c r="E16" s="25" t="s">
        <v>27</v>
      </c>
      <c r="F16" s="25"/>
      <c r="G16" s="92" t="str">
        <f t="shared" si="0"/>
        <v>(Info)</v>
      </c>
      <c r="H16" s="26" t="s">
        <v>46</v>
      </c>
      <c r="I16" s="27" t="s">
        <v>27</v>
      </c>
      <c r="J16" s="27"/>
      <c r="K16" s="27">
        <v>1</v>
      </c>
      <c r="L16" s="28"/>
      <c r="N16" s="84">
        <f>IF(K16=0,0,SUMIF(K$7:K16,1))</f>
        <v>10</v>
      </c>
    </row>
    <row r="17" spans="1:14" ht="19.2" customHeight="1" x14ac:dyDescent="0.25">
      <c r="A17" s="150"/>
      <c r="B17" s="44" t="s">
        <v>47</v>
      </c>
      <c r="C17" s="25"/>
      <c r="D17" s="25" t="s">
        <v>27</v>
      </c>
      <c r="E17" s="25"/>
      <c r="F17" s="25"/>
      <c r="G17" s="92" t="str">
        <f t="shared" si="0"/>
        <v>(Info)</v>
      </c>
      <c r="H17" s="26" t="s">
        <v>48</v>
      </c>
      <c r="I17" s="27" t="s">
        <v>27</v>
      </c>
      <c r="J17" s="27"/>
      <c r="K17" s="27">
        <v>1</v>
      </c>
      <c r="L17" s="28"/>
      <c r="N17" s="84">
        <f>IF(K17=0,0,SUMIF(K$7:K17,1))</f>
        <v>11</v>
      </c>
    </row>
    <row r="18" spans="1:14" ht="19.2" customHeight="1" x14ac:dyDescent="0.25">
      <c r="A18" s="150"/>
      <c r="B18" s="44" t="s">
        <v>49</v>
      </c>
      <c r="C18" s="25" t="s">
        <v>27</v>
      </c>
      <c r="D18" s="25" t="s">
        <v>27</v>
      </c>
      <c r="E18" s="25" t="s">
        <v>27</v>
      </c>
      <c r="F18" s="25" t="s">
        <v>27</v>
      </c>
      <c r="G18" s="92" t="str">
        <f t="shared" si="0"/>
        <v>(Info)</v>
      </c>
      <c r="H18" s="26" t="s">
        <v>50</v>
      </c>
      <c r="I18" s="27" t="s">
        <v>27</v>
      </c>
      <c r="J18" s="27" t="s">
        <v>27</v>
      </c>
      <c r="K18" s="27">
        <v>1</v>
      </c>
      <c r="L18" s="28"/>
      <c r="N18" s="84">
        <f>IF(K18=0,0,SUMIF(K$7:K18,1))</f>
        <v>12</v>
      </c>
    </row>
    <row r="19" spans="1:14" ht="19.2" customHeight="1" x14ac:dyDescent="0.25">
      <c r="A19" s="150"/>
      <c r="B19" s="44" t="s">
        <v>51</v>
      </c>
      <c r="C19" s="25"/>
      <c r="D19" s="25" t="s">
        <v>27</v>
      </c>
      <c r="E19" s="25"/>
      <c r="F19" s="25"/>
      <c r="G19" s="92" t="str">
        <f t="shared" si="0"/>
        <v>(Info)</v>
      </c>
      <c r="H19" s="26" t="s">
        <v>52</v>
      </c>
      <c r="I19" s="27" t="s">
        <v>27</v>
      </c>
      <c r="J19" s="27" t="s">
        <v>27</v>
      </c>
      <c r="K19" s="27">
        <v>1</v>
      </c>
      <c r="L19" s="28"/>
      <c r="N19" s="84">
        <f>IF(K19=0,0,SUMIF(K$7:K19,1))</f>
        <v>13</v>
      </c>
    </row>
    <row r="20" spans="1:14" ht="19.2" customHeight="1" x14ac:dyDescent="0.25">
      <c r="A20" s="150"/>
      <c r="B20" s="44" t="s">
        <v>53</v>
      </c>
      <c r="C20" s="25"/>
      <c r="D20" s="25" t="s">
        <v>27</v>
      </c>
      <c r="E20" s="25" t="s">
        <v>27</v>
      </c>
      <c r="F20" s="25"/>
      <c r="G20" s="92" t="str">
        <f t="shared" si="0"/>
        <v>(Info)</v>
      </c>
      <c r="H20" s="26" t="s">
        <v>54</v>
      </c>
      <c r="I20" s="27" t="s">
        <v>27</v>
      </c>
      <c r="J20" s="27"/>
      <c r="K20" s="27">
        <v>1</v>
      </c>
      <c r="L20" s="28"/>
      <c r="N20" s="84">
        <f>IF(K20=0,0,SUMIF(K$7:K20,1))</f>
        <v>14</v>
      </c>
    </row>
    <row r="21" spans="1:14" ht="19.2" customHeight="1" x14ac:dyDescent="0.25">
      <c r="A21" s="150"/>
      <c r="B21" s="44" t="s">
        <v>55</v>
      </c>
      <c r="C21" s="25" t="s">
        <v>27</v>
      </c>
      <c r="D21" s="25" t="s">
        <v>27</v>
      </c>
      <c r="E21" s="25" t="s">
        <v>27</v>
      </c>
      <c r="F21" s="25"/>
      <c r="G21" s="92" t="str">
        <f t="shared" si="0"/>
        <v>(Info)</v>
      </c>
      <c r="H21" s="26" t="s">
        <v>56</v>
      </c>
      <c r="I21" s="27" t="s">
        <v>27</v>
      </c>
      <c r="J21" s="27"/>
      <c r="K21" s="27">
        <v>1</v>
      </c>
      <c r="L21" s="28"/>
      <c r="N21" s="84">
        <f>IF(K21=0,0,SUMIF(K$7:K21,1))</f>
        <v>15</v>
      </c>
    </row>
    <row r="22" spans="1:14" ht="19.2" customHeight="1" x14ac:dyDescent="0.25">
      <c r="A22" s="150"/>
      <c r="B22" s="44" t="s">
        <v>57</v>
      </c>
      <c r="C22" s="25" t="s">
        <v>27</v>
      </c>
      <c r="D22" s="25"/>
      <c r="E22" s="25" t="s">
        <v>27</v>
      </c>
      <c r="F22" s="25"/>
      <c r="G22" s="92" t="str">
        <f t="shared" si="0"/>
        <v>(Info)</v>
      </c>
      <c r="H22" s="26" t="s">
        <v>58</v>
      </c>
      <c r="I22" s="27" t="s">
        <v>27</v>
      </c>
      <c r="J22" s="27"/>
      <c r="K22" s="27">
        <v>1</v>
      </c>
      <c r="L22" s="28"/>
      <c r="N22" s="84">
        <f>IF(K22=0,0,SUMIF(K$7:K22,1))</f>
        <v>16</v>
      </c>
    </row>
    <row r="23" spans="1:14" ht="19.2" customHeight="1" x14ac:dyDescent="0.25">
      <c r="A23" s="153" t="s">
        <v>59</v>
      </c>
      <c r="B23" s="45" t="s">
        <v>60</v>
      </c>
      <c r="C23" s="25"/>
      <c r="D23" s="25" t="s">
        <v>27</v>
      </c>
      <c r="E23" s="25"/>
      <c r="F23" s="25"/>
      <c r="G23" s="92" t="str">
        <f t="shared" si="0"/>
        <v>(Info)</v>
      </c>
      <c r="H23" s="26" t="s">
        <v>61</v>
      </c>
      <c r="I23" s="27" t="s">
        <v>27</v>
      </c>
      <c r="J23" s="27"/>
      <c r="K23" s="27">
        <v>1</v>
      </c>
      <c r="L23" s="28"/>
      <c r="N23" s="84">
        <f>IF(K23=0,0,SUMIF(K$7:K23,1)+SUMPRODUCT((K$61:K$72=1)*(G$61:G$72='Risk assessment'!H$5)))</f>
        <v>17</v>
      </c>
    </row>
    <row r="24" spans="1:14" ht="19.2" customHeight="1" x14ac:dyDescent="0.25">
      <c r="A24" s="153"/>
      <c r="B24" s="45" t="s">
        <v>62</v>
      </c>
      <c r="C24" s="25"/>
      <c r="D24" s="25"/>
      <c r="E24" s="25" t="s">
        <v>27</v>
      </c>
      <c r="F24" s="25"/>
      <c r="G24" s="92" t="str">
        <f t="shared" si="0"/>
        <v>(Info)</v>
      </c>
      <c r="H24" s="26" t="s">
        <v>63</v>
      </c>
      <c r="I24" s="27" t="s">
        <v>27</v>
      </c>
      <c r="J24" s="27"/>
      <c r="K24" s="27">
        <v>1</v>
      </c>
      <c r="L24" s="28"/>
      <c r="N24" s="84">
        <f>IF(K24=0,0,SUMIF(K$7:K24,1)+SUMPRODUCT((K$61:K$72=1)*(G$61:G$72='Risk assessment'!H$5)))</f>
        <v>18</v>
      </c>
    </row>
    <row r="25" spans="1:14" ht="19.2" customHeight="1" x14ac:dyDescent="0.25">
      <c r="A25" s="153"/>
      <c r="B25" s="45" t="s">
        <v>64</v>
      </c>
      <c r="C25" s="25"/>
      <c r="D25" s="25" t="s">
        <v>27</v>
      </c>
      <c r="E25" s="25"/>
      <c r="F25" s="25"/>
      <c r="G25" s="92" t="str">
        <f t="shared" si="0"/>
        <v>(Info)</v>
      </c>
      <c r="H25" s="26" t="s">
        <v>65</v>
      </c>
      <c r="I25" s="27" t="s">
        <v>27</v>
      </c>
      <c r="J25" s="27"/>
      <c r="K25" s="27">
        <v>1</v>
      </c>
      <c r="L25" s="28"/>
      <c r="N25" s="84">
        <f>IF(K25=0,0,SUMIF(K$7:K25,1)+SUMPRODUCT((K$61:K$72=1)*(G$61:G$72='Risk assessment'!H$5)))</f>
        <v>19</v>
      </c>
    </row>
    <row r="26" spans="1:14" ht="19.2" customHeight="1" x14ac:dyDescent="0.25">
      <c r="A26" s="153"/>
      <c r="B26" s="45" t="s">
        <v>66</v>
      </c>
      <c r="C26" s="25"/>
      <c r="D26" s="25"/>
      <c r="E26" s="25" t="s">
        <v>27</v>
      </c>
      <c r="F26" s="25"/>
      <c r="G26" s="92" t="str">
        <f t="shared" si="0"/>
        <v>(Info)</v>
      </c>
      <c r="H26" s="26" t="s">
        <v>67</v>
      </c>
      <c r="I26" s="27" t="s">
        <v>27</v>
      </c>
      <c r="J26" s="27"/>
      <c r="K26" s="27">
        <v>1</v>
      </c>
      <c r="L26" s="28"/>
      <c r="N26" s="84">
        <f>IF(K26=0,0,SUMIF(K$7:K26,1)+SUMPRODUCT((K$61:K$72=1)*(G$61:G$72='Risk assessment'!H$5)))</f>
        <v>20</v>
      </c>
    </row>
    <row r="27" spans="1:14" ht="19.2" customHeight="1" x14ac:dyDescent="0.25">
      <c r="A27" s="153"/>
      <c r="B27" s="45" t="s">
        <v>68</v>
      </c>
      <c r="C27" s="25"/>
      <c r="D27" s="25" t="s">
        <v>27</v>
      </c>
      <c r="E27" s="25"/>
      <c r="F27" s="25"/>
      <c r="G27" s="92" t="str">
        <f t="shared" si="0"/>
        <v>(Info)</v>
      </c>
      <c r="H27" s="26" t="s">
        <v>69</v>
      </c>
      <c r="I27" s="27" t="s">
        <v>27</v>
      </c>
      <c r="J27" s="27"/>
      <c r="K27" s="27">
        <v>1</v>
      </c>
      <c r="L27" s="28"/>
      <c r="N27" s="84">
        <f>IF(K27=0,0,SUMIF(K$7:K27,1)+SUMPRODUCT((K$61:K$72=1)*(G$61:G$72='Risk assessment'!H$5)))</f>
        <v>21</v>
      </c>
    </row>
    <row r="28" spans="1:14" ht="19.2" customHeight="1" x14ac:dyDescent="0.25">
      <c r="A28" s="153"/>
      <c r="B28" s="45" t="s">
        <v>70</v>
      </c>
      <c r="C28" s="25"/>
      <c r="D28" s="25"/>
      <c r="E28" s="25" t="s">
        <v>27</v>
      </c>
      <c r="F28" s="25"/>
      <c r="G28" s="92" t="str">
        <f t="shared" si="0"/>
        <v>(Info)</v>
      </c>
      <c r="H28" s="26" t="s">
        <v>71</v>
      </c>
      <c r="I28" s="27" t="s">
        <v>27</v>
      </c>
      <c r="J28" s="27"/>
      <c r="K28" s="27">
        <v>1</v>
      </c>
      <c r="L28" s="28"/>
      <c r="N28" s="84">
        <f>IF(K28=0,0,SUMIF(K$7:K28,1)+SUMPRODUCT((K$61:K$72=1)*(G$61:G$72='Risk assessment'!H$5)))</f>
        <v>22</v>
      </c>
    </row>
    <row r="29" spans="1:14" ht="19.2" customHeight="1" x14ac:dyDescent="0.25">
      <c r="A29" s="153"/>
      <c r="B29" s="45" t="s">
        <v>72</v>
      </c>
      <c r="C29" s="25"/>
      <c r="D29" s="25" t="s">
        <v>27</v>
      </c>
      <c r="E29" s="25" t="s">
        <v>27</v>
      </c>
      <c r="F29" s="25" t="s">
        <v>27</v>
      </c>
      <c r="G29" s="92" t="str">
        <f t="shared" si="0"/>
        <v>(Info)</v>
      </c>
      <c r="H29" s="26" t="s">
        <v>73</v>
      </c>
      <c r="I29" s="27" t="s">
        <v>27</v>
      </c>
      <c r="J29" s="27"/>
      <c r="K29" s="27">
        <v>1</v>
      </c>
      <c r="L29" s="28"/>
      <c r="N29" s="84">
        <f>IF(K29=0,0,SUMIF(K$7:K29,1)+SUMPRODUCT((K$61:K$72=1)*(G$61:G$72='Risk assessment'!H$5)))</f>
        <v>23</v>
      </c>
    </row>
    <row r="30" spans="1:14" ht="19.2" customHeight="1" x14ac:dyDescent="0.25">
      <c r="A30" s="153"/>
      <c r="B30" s="45" t="s">
        <v>74</v>
      </c>
      <c r="C30" s="25"/>
      <c r="D30" s="25" t="s">
        <v>27</v>
      </c>
      <c r="E30" s="25" t="s">
        <v>27</v>
      </c>
      <c r="F30" s="25" t="s">
        <v>27</v>
      </c>
      <c r="G30" s="92" t="str">
        <f t="shared" si="0"/>
        <v>(Info)</v>
      </c>
      <c r="H30" s="26" t="s">
        <v>75</v>
      </c>
      <c r="I30" s="27" t="s">
        <v>27</v>
      </c>
      <c r="J30" s="27" t="s">
        <v>27</v>
      </c>
      <c r="K30" s="27">
        <v>1</v>
      </c>
      <c r="L30" s="28"/>
      <c r="N30" s="84">
        <f>IF(K30=0,0,SUMIF(K$7:K30,1)+SUMPRODUCT((K$61:K$72=1)*(G$61:G$72='Risk assessment'!H$5)))</f>
        <v>24</v>
      </c>
    </row>
    <row r="31" spans="1:14" ht="19.2" customHeight="1" x14ac:dyDescent="0.25">
      <c r="A31" s="153"/>
      <c r="B31" s="45" t="s">
        <v>76</v>
      </c>
      <c r="C31" s="25"/>
      <c r="D31" s="25"/>
      <c r="E31" s="25" t="s">
        <v>27</v>
      </c>
      <c r="F31" s="25"/>
      <c r="G31" s="92" t="str">
        <f t="shared" si="0"/>
        <v>(Info)</v>
      </c>
      <c r="H31" s="26" t="s">
        <v>77</v>
      </c>
      <c r="I31" s="27" t="s">
        <v>27</v>
      </c>
      <c r="J31" s="27"/>
      <c r="K31" s="27">
        <v>1</v>
      </c>
      <c r="L31" s="28"/>
      <c r="N31" s="84">
        <f>IF(K31=0,0,SUMIF(K$7:K31,1)+SUMPRODUCT((K$61:K$72=1)*(G$61:G$72='Risk assessment'!H$5)))</f>
        <v>25</v>
      </c>
    </row>
    <row r="32" spans="1:14" ht="19.2" customHeight="1" x14ac:dyDescent="0.25">
      <c r="A32" s="153"/>
      <c r="B32" s="45" t="s">
        <v>186</v>
      </c>
      <c r="C32" s="25"/>
      <c r="D32" s="25" t="s">
        <v>27</v>
      </c>
      <c r="E32" s="25" t="s">
        <v>27</v>
      </c>
      <c r="F32" s="25"/>
      <c r="G32" s="92" t="str">
        <f t="shared" si="0"/>
        <v>(Info)</v>
      </c>
      <c r="H32" s="26" t="s">
        <v>187</v>
      </c>
      <c r="I32" s="27" t="s">
        <v>27</v>
      </c>
      <c r="J32" s="27"/>
      <c r="K32" s="27">
        <v>1</v>
      </c>
      <c r="L32" s="28"/>
      <c r="N32" s="84">
        <f>IF(K32=0,0,SUMIF(K$7:K32,1)+SUMPRODUCT((K$61:K$72=1)*(G$61:G$72='Risk assessment'!H$5)))</f>
        <v>26</v>
      </c>
    </row>
    <row r="33" spans="1:14" ht="19.2" customHeight="1" x14ac:dyDescent="0.25">
      <c r="A33" s="153"/>
      <c r="B33" s="45" t="s">
        <v>78</v>
      </c>
      <c r="C33" s="25"/>
      <c r="D33" s="25"/>
      <c r="E33" s="25" t="s">
        <v>27</v>
      </c>
      <c r="F33" s="25"/>
      <c r="G33" s="92" t="str">
        <f t="shared" si="0"/>
        <v>(Info)</v>
      </c>
      <c r="H33" s="26" t="s">
        <v>79</v>
      </c>
      <c r="I33" s="27" t="s">
        <v>27</v>
      </c>
      <c r="J33" s="27" t="s">
        <v>27</v>
      </c>
      <c r="K33" s="27">
        <v>1</v>
      </c>
      <c r="L33" s="28"/>
      <c r="N33" s="84">
        <f>IF(K33=0,0,SUMIF(K$7:K33,1)+SUMPRODUCT((K$61:K$72=1)*(G$61:G$72='Risk assessment'!H$5)))</f>
        <v>27</v>
      </c>
    </row>
    <row r="34" spans="1:14" ht="19.2" customHeight="1" x14ac:dyDescent="0.25">
      <c r="A34" s="153"/>
      <c r="B34" s="45" t="s">
        <v>80</v>
      </c>
      <c r="C34" s="25"/>
      <c r="D34" s="25" t="s">
        <v>27</v>
      </c>
      <c r="E34" s="25"/>
      <c r="F34" s="25"/>
      <c r="G34" s="92" t="str">
        <f t="shared" si="0"/>
        <v>(Info)</v>
      </c>
      <c r="H34" s="26" t="s">
        <v>81</v>
      </c>
      <c r="I34" s="27" t="s">
        <v>27</v>
      </c>
      <c r="J34" s="27"/>
      <c r="K34" s="27">
        <v>1</v>
      </c>
      <c r="L34" s="28"/>
      <c r="N34" s="84">
        <f>IF(K34=0,0,SUMIF(K$7:K34,1)+SUMPRODUCT((K$61:K$72=1)*(G$61:G$72='Risk assessment'!H$5)))</f>
        <v>28</v>
      </c>
    </row>
    <row r="35" spans="1:14" ht="19.2" customHeight="1" x14ac:dyDescent="0.25">
      <c r="A35" s="153"/>
      <c r="B35" s="45" t="s">
        <v>82</v>
      </c>
      <c r="C35" s="25"/>
      <c r="D35" s="25" t="s">
        <v>27</v>
      </c>
      <c r="E35" s="25"/>
      <c r="F35" s="25"/>
      <c r="G35" s="92" t="str">
        <f t="shared" si="0"/>
        <v>(Info)</v>
      </c>
      <c r="H35" s="26" t="s">
        <v>83</v>
      </c>
      <c r="I35" s="27" t="s">
        <v>27</v>
      </c>
      <c r="J35" s="27"/>
      <c r="K35" s="27">
        <v>1</v>
      </c>
      <c r="L35" s="28"/>
      <c r="N35" s="84">
        <f>IF(K35=0,0,SUMIF(K$7:K35,1)+SUMPRODUCT((K$61:K$72=1)*(G$61:G$72='Risk assessment'!H$5)))</f>
        <v>29</v>
      </c>
    </row>
    <row r="36" spans="1:14" ht="19.2" customHeight="1" x14ac:dyDescent="0.25">
      <c r="A36" s="153"/>
      <c r="B36" s="45" t="s">
        <v>84</v>
      </c>
      <c r="C36" s="25"/>
      <c r="D36" s="25" t="s">
        <v>27</v>
      </c>
      <c r="E36" s="25"/>
      <c r="F36" s="25"/>
      <c r="G36" s="92" t="str">
        <f t="shared" si="0"/>
        <v>(Info)</v>
      </c>
      <c r="H36" s="26" t="s">
        <v>85</v>
      </c>
      <c r="I36" s="27" t="s">
        <v>27</v>
      </c>
      <c r="J36" s="27"/>
      <c r="K36" s="27">
        <v>1</v>
      </c>
      <c r="L36" s="28"/>
      <c r="N36" s="84">
        <f>IF(K36=0,0,SUMIF(K$7:K36,1)+SUMPRODUCT((K$61:K$72=1)*(G$61:G$72='Risk assessment'!H$5)))</f>
        <v>30</v>
      </c>
    </row>
    <row r="37" spans="1:14" ht="19.2" customHeight="1" x14ac:dyDescent="0.25">
      <c r="A37" s="153"/>
      <c r="B37" s="45" t="s">
        <v>86</v>
      </c>
      <c r="C37" s="25"/>
      <c r="D37" s="25" t="s">
        <v>27</v>
      </c>
      <c r="E37" s="25" t="s">
        <v>27</v>
      </c>
      <c r="F37" s="25" t="s">
        <v>27</v>
      </c>
      <c r="G37" s="92" t="str">
        <f t="shared" si="0"/>
        <v>(Info)</v>
      </c>
      <c r="H37" s="26" t="s">
        <v>87</v>
      </c>
      <c r="I37" s="27" t="s">
        <v>27</v>
      </c>
      <c r="J37" s="27"/>
      <c r="K37" s="27">
        <v>1</v>
      </c>
      <c r="L37" s="28"/>
      <c r="N37" s="84">
        <f>IF(K37=0,0,SUMIF(K$7:K37,1)+SUMPRODUCT((K$61:K$72=1)*(G$61:G$72='Risk assessment'!H$5)))</f>
        <v>31</v>
      </c>
    </row>
    <row r="38" spans="1:14" ht="19.2" customHeight="1" x14ac:dyDescent="0.25">
      <c r="A38" s="153"/>
      <c r="B38" s="45" t="s">
        <v>88</v>
      </c>
      <c r="C38" s="25"/>
      <c r="D38" s="25" t="s">
        <v>27</v>
      </c>
      <c r="E38" s="25" t="s">
        <v>27</v>
      </c>
      <c r="F38" s="25" t="s">
        <v>27</v>
      </c>
      <c r="G38" s="92" t="str">
        <f t="shared" si="0"/>
        <v>(Info)</v>
      </c>
      <c r="H38" s="26" t="s">
        <v>89</v>
      </c>
      <c r="I38" s="27" t="s">
        <v>27</v>
      </c>
      <c r="J38" s="27"/>
      <c r="K38" s="27">
        <v>1</v>
      </c>
      <c r="L38" s="28"/>
      <c r="N38" s="84">
        <f>IF(K38=0,0,SUMIF(K$7:K38,1)+SUMPRODUCT((K$61:K$72=1)*(G$61:G$72='Risk assessment'!H$5)))</f>
        <v>32</v>
      </c>
    </row>
    <row r="39" spans="1:14" ht="19.2" customHeight="1" x14ac:dyDescent="0.25">
      <c r="A39" s="153"/>
      <c r="B39" s="45" t="s">
        <v>90</v>
      </c>
      <c r="C39" s="25"/>
      <c r="D39" s="25"/>
      <c r="E39" s="25" t="s">
        <v>27</v>
      </c>
      <c r="F39" s="25"/>
      <c r="G39" s="92" t="str">
        <f t="shared" ref="G39:G60" si="1">HYPERLINK(CONCATENATE("https://www.georisk-project.eu/risk-information/?id=",IF(LEN(B39)=5,LEFT(B39,3),B39)),"(Info)")</f>
        <v>(Info)</v>
      </c>
      <c r="H39" s="26" t="s">
        <v>91</v>
      </c>
      <c r="I39" s="27" t="s">
        <v>27</v>
      </c>
      <c r="J39" s="27"/>
      <c r="K39" s="27">
        <v>1</v>
      </c>
      <c r="L39" s="28"/>
      <c r="N39" s="84">
        <f>IF(K39=0,0,SUMIF(K$7:K39,1)+SUMPRODUCT((K$61:K$72=1)*(G$61:G$72='Risk assessment'!H$5)))</f>
        <v>33</v>
      </c>
    </row>
    <row r="40" spans="1:14" ht="19.2" customHeight="1" x14ac:dyDescent="0.25">
      <c r="A40" s="153"/>
      <c r="B40" s="45" t="s">
        <v>92</v>
      </c>
      <c r="C40" s="25"/>
      <c r="D40" s="25"/>
      <c r="E40" s="25" t="s">
        <v>27</v>
      </c>
      <c r="F40" s="25"/>
      <c r="G40" s="92" t="str">
        <f t="shared" si="1"/>
        <v>(Info)</v>
      </c>
      <c r="H40" s="26" t="s">
        <v>93</v>
      </c>
      <c r="I40" s="27" t="s">
        <v>27</v>
      </c>
      <c r="J40" s="27"/>
      <c r="K40" s="27">
        <v>1</v>
      </c>
      <c r="L40" s="28"/>
      <c r="N40" s="84">
        <f>IF(K40=0,0,SUMIF(K$7:K40,1)+SUMPRODUCT((K$61:K$72=1)*(G$61:G$72='Risk assessment'!H$5)))</f>
        <v>34</v>
      </c>
    </row>
    <row r="41" spans="1:14" ht="19.2" customHeight="1" x14ac:dyDescent="0.25">
      <c r="A41" s="153"/>
      <c r="B41" s="45" t="s">
        <v>94</v>
      </c>
      <c r="C41" s="25"/>
      <c r="D41" s="25" t="s">
        <v>27</v>
      </c>
      <c r="E41" s="25" t="s">
        <v>27</v>
      </c>
      <c r="F41" s="25"/>
      <c r="G41" s="92" t="str">
        <f t="shared" si="1"/>
        <v>(Info)</v>
      </c>
      <c r="H41" s="26" t="s">
        <v>95</v>
      </c>
      <c r="I41" s="27" t="s">
        <v>27</v>
      </c>
      <c r="J41" s="27"/>
      <c r="K41" s="27">
        <v>1</v>
      </c>
      <c r="L41" s="28"/>
      <c r="N41" s="84">
        <f>IF(K41=0,0,SUMIF(K$7:K41,1)+SUMPRODUCT((K$61:K$72=1)*(G$61:G$72='Risk assessment'!H$5)))</f>
        <v>35</v>
      </c>
    </row>
    <row r="42" spans="1:14" ht="19.2" customHeight="1" x14ac:dyDescent="0.25">
      <c r="A42" s="153"/>
      <c r="B42" s="45" t="s">
        <v>96</v>
      </c>
      <c r="C42" s="25"/>
      <c r="D42" s="25"/>
      <c r="E42" s="25" t="s">
        <v>27</v>
      </c>
      <c r="F42" s="25"/>
      <c r="G42" s="92" t="str">
        <f t="shared" si="1"/>
        <v>(Info)</v>
      </c>
      <c r="H42" s="26" t="s">
        <v>97</v>
      </c>
      <c r="I42" s="27" t="s">
        <v>27</v>
      </c>
      <c r="J42" s="27"/>
      <c r="K42" s="27">
        <v>1</v>
      </c>
      <c r="L42" s="28"/>
      <c r="N42" s="84">
        <f>IF(K42=0,0,SUMIF(K$7:K42,1)+SUMPRODUCT((K$61:K$72=1)*(G$61:G$72='Risk assessment'!H$5)))</f>
        <v>36</v>
      </c>
    </row>
    <row r="43" spans="1:14" ht="19.2" customHeight="1" x14ac:dyDescent="0.25">
      <c r="A43" s="153"/>
      <c r="B43" s="45" t="s">
        <v>182</v>
      </c>
      <c r="C43" s="25"/>
      <c r="D43" s="25" t="s">
        <v>27</v>
      </c>
      <c r="E43" s="25" t="s">
        <v>27</v>
      </c>
      <c r="F43" s="25" t="s">
        <v>27</v>
      </c>
      <c r="G43" s="92" t="str">
        <f t="shared" si="1"/>
        <v>(Info)</v>
      </c>
      <c r="H43" s="26" t="s">
        <v>184</v>
      </c>
      <c r="I43" s="27" t="s">
        <v>27</v>
      </c>
      <c r="J43" s="27" t="s">
        <v>27</v>
      </c>
      <c r="K43" s="27">
        <v>1</v>
      </c>
      <c r="L43" s="28"/>
      <c r="N43" s="84">
        <f>IF(K43=0,0,SUMIF(K$7:K43,1)+SUMPRODUCT((K$61:K$72=1)*(G$61:G$72='Risk assessment'!H$5)))</f>
        <v>37</v>
      </c>
    </row>
    <row r="44" spans="1:14" ht="19.2" customHeight="1" x14ac:dyDescent="0.25">
      <c r="A44" s="144" t="s">
        <v>98</v>
      </c>
      <c r="B44" s="46" t="s">
        <v>99</v>
      </c>
      <c r="C44" s="25"/>
      <c r="D44" s="25" t="s">
        <v>27</v>
      </c>
      <c r="E44" s="25"/>
      <c r="F44" s="25"/>
      <c r="G44" s="92" t="str">
        <f t="shared" si="1"/>
        <v>(Info)</v>
      </c>
      <c r="H44" s="26" t="s">
        <v>100</v>
      </c>
      <c r="I44" s="27" t="s">
        <v>27</v>
      </c>
      <c r="J44" s="27" t="s">
        <v>27</v>
      </c>
      <c r="K44" s="27">
        <v>1</v>
      </c>
      <c r="L44" s="28"/>
      <c r="N44" s="84">
        <f>IF(K44=0,0,SUMIF(K$7:K44,1)+SUMPRODUCT((K$61:K$72=1)*(G$61:G$72='Risk assessment'!H$5))+SUMPRODUCT((K$61:K$72=1)*(G$61:G$72='Risk assessment'!H$6)))</f>
        <v>38</v>
      </c>
    </row>
    <row r="45" spans="1:14" ht="19.2" customHeight="1" x14ac:dyDescent="0.25">
      <c r="A45" s="144"/>
      <c r="B45" s="46" t="s">
        <v>101</v>
      </c>
      <c r="C45" s="25"/>
      <c r="D45" s="25" t="s">
        <v>27</v>
      </c>
      <c r="E45" s="25"/>
      <c r="F45" s="25"/>
      <c r="G45" s="92" t="str">
        <f t="shared" si="1"/>
        <v>(Info)</v>
      </c>
      <c r="H45" s="26" t="s">
        <v>102</v>
      </c>
      <c r="I45" s="27" t="s">
        <v>27</v>
      </c>
      <c r="J45" s="27" t="s">
        <v>27</v>
      </c>
      <c r="K45" s="27">
        <v>1</v>
      </c>
      <c r="L45" s="28"/>
      <c r="N45" s="84">
        <f>IF(K45=0,0,SUMIF(K$7:K45,1)+SUMPRODUCT((K$61:K$72=1)*(G$61:G$72='Risk assessment'!H$5))+SUMPRODUCT((K$61:K$72=1)*(G$61:G$72='Risk assessment'!H$6)))</f>
        <v>39</v>
      </c>
    </row>
    <row r="46" spans="1:14" ht="19.2" customHeight="1" x14ac:dyDescent="0.25">
      <c r="A46" s="144"/>
      <c r="B46" s="46" t="s">
        <v>103</v>
      </c>
      <c r="C46" s="25"/>
      <c r="D46" s="25" t="s">
        <v>27</v>
      </c>
      <c r="E46" s="25"/>
      <c r="F46" s="25"/>
      <c r="G46" s="92" t="str">
        <f t="shared" si="1"/>
        <v>(Info)</v>
      </c>
      <c r="H46" s="26" t="s">
        <v>104</v>
      </c>
      <c r="I46" s="27" t="s">
        <v>27</v>
      </c>
      <c r="J46" s="27"/>
      <c r="K46" s="27">
        <v>1</v>
      </c>
      <c r="L46" s="28"/>
      <c r="N46" s="84">
        <f>IF(K46=0,0,SUMIF(K$7:K46,1)+SUMPRODUCT((K$61:K$72=1)*(G$61:G$72='Risk assessment'!H$5))+SUMPRODUCT((K$61:K$72=1)*(G$61:G$72='Risk assessment'!H$6)))</f>
        <v>40</v>
      </c>
    </row>
    <row r="47" spans="1:14" ht="19.2" customHeight="1" x14ac:dyDescent="0.25">
      <c r="A47" s="144"/>
      <c r="B47" s="46" t="s">
        <v>105</v>
      </c>
      <c r="C47" s="25"/>
      <c r="D47" s="25" t="s">
        <v>27</v>
      </c>
      <c r="E47" s="25"/>
      <c r="F47" s="25"/>
      <c r="G47" s="92" t="str">
        <f t="shared" si="1"/>
        <v>(Info)</v>
      </c>
      <c r="H47" s="26" t="s">
        <v>106</v>
      </c>
      <c r="I47" s="27" t="s">
        <v>27</v>
      </c>
      <c r="J47" s="27"/>
      <c r="K47" s="27">
        <v>1</v>
      </c>
      <c r="L47" s="28"/>
      <c r="N47" s="84">
        <f>IF(K47=0,0,SUMIF(K$7:K47,1)+SUMPRODUCT((K$61:K$72=1)*(G$61:G$72='Risk assessment'!H$5))+SUMPRODUCT((K$61:K$72=1)*(G$61:G$72='Risk assessment'!H$6)))</f>
        <v>41</v>
      </c>
    </row>
    <row r="48" spans="1:14" ht="19.2" customHeight="1" x14ac:dyDescent="0.25">
      <c r="A48" s="144"/>
      <c r="B48" s="46" t="s">
        <v>181</v>
      </c>
      <c r="C48" s="25"/>
      <c r="D48" s="25" t="s">
        <v>27</v>
      </c>
      <c r="E48" s="25"/>
      <c r="F48" s="25"/>
      <c r="G48" s="92" t="str">
        <f t="shared" si="1"/>
        <v>(Info)</v>
      </c>
      <c r="H48" s="26" t="s">
        <v>183</v>
      </c>
      <c r="I48" s="27" t="s">
        <v>27</v>
      </c>
      <c r="J48" s="27" t="s">
        <v>27</v>
      </c>
      <c r="K48" s="27">
        <v>1</v>
      </c>
      <c r="L48" s="28"/>
      <c r="N48" s="84">
        <f>IF(K48=0,0,SUMIF(K$7:K48,1)+SUMPRODUCT((K$61:K$72=1)*(G$61:G$72='Risk assessment'!H$5))+SUMPRODUCT((K$61:K$72=1)*(G$61:G$72='Risk assessment'!H$6)))</f>
        <v>42</v>
      </c>
    </row>
    <row r="49" spans="1:14" ht="19.2" customHeight="1" x14ac:dyDescent="0.25">
      <c r="A49" s="144"/>
      <c r="B49" s="46" t="s">
        <v>107</v>
      </c>
      <c r="C49" s="25"/>
      <c r="D49" s="25" t="s">
        <v>27</v>
      </c>
      <c r="E49" s="25" t="s">
        <v>27</v>
      </c>
      <c r="F49" s="25"/>
      <c r="G49" s="92" t="str">
        <f t="shared" si="1"/>
        <v>(Info)</v>
      </c>
      <c r="H49" s="26" t="s">
        <v>108</v>
      </c>
      <c r="I49" s="27" t="s">
        <v>27</v>
      </c>
      <c r="J49" s="27"/>
      <c r="K49" s="27">
        <v>1</v>
      </c>
      <c r="L49" s="28"/>
      <c r="N49" s="84">
        <f>IF(K49=0,0,SUMIF(K$7:K49,1)+SUMPRODUCT((K$61:K$72=1)*(G$61:G$72='Risk assessment'!H$5))+SUMPRODUCT((K$61:K$72=1)*(G$61:G$72='Risk assessment'!H$6)))</f>
        <v>43</v>
      </c>
    </row>
    <row r="50" spans="1:14" ht="19.2" customHeight="1" x14ac:dyDescent="0.25">
      <c r="A50" s="144"/>
      <c r="B50" s="46" t="s">
        <v>109</v>
      </c>
      <c r="C50" s="25"/>
      <c r="D50" s="25" t="s">
        <v>27</v>
      </c>
      <c r="E50" s="25"/>
      <c r="F50" s="25"/>
      <c r="G50" s="92" t="str">
        <f t="shared" si="1"/>
        <v>(Info)</v>
      </c>
      <c r="H50" s="26" t="s">
        <v>110</v>
      </c>
      <c r="I50" s="27" t="s">
        <v>27</v>
      </c>
      <c r="J50" s="27"/>
      <c r="K50" s="27">
        <v>1</v>
      </c>
      <c r="L50" s="28"/>
      <c r="N50" s="84">
        <f>IF(K50=0,0,SUMIF(K$7:K50,1)+SUMPRODUCT((K$61:K$72=1)*(G$61:G$72='Risk assessment'!H$5))+SUMPRODUCT((K$61:K$72=1)*(G$61:G$72='Risk assessment'!H$6)))</f>
        <v>44</v>
      </c>
    </row>
    <row r="51" spans="1:14" ht="19.2" customHeight="1" x14ac:dyDescent="0.25">
      <c r="A51" s="144"/>
      <c r="B51" s="46" t="s">
        <v>111</v>
      </c>
      <c r="C51" s="25"/>
      <c r="D51" s="25" t="s">
        <v>27</v>
      </c>
      <c r="E51" s="25" t="s">
        <v>27</v>
      </c>
      <c r="F51" s="25"/>
      <c r="G51" s="92" t="str">
        <f t="shared" si="1"/>
        <v>(Info)</v>
      </c>
      <c r="H51" s="26" t="s">
        <v>112</v>
      </c>
      <c r="I51" s="27" t="s">
        <v>27</v>
      </c>
      <c r="J51" s="27" t="s">
        <v>27</v>
      </c>
      <c r="K51" s="27">
        <v>1</v>
      </c>
      <c r="L51" s="28"/>
      <c r="N51" s="84">
        <f>IF(K51=0,0,SUMIF(K$7:K51,1)+SUMPRODUCT((K$61:K$72=1)*(G$61:G$72='Risk assessment'!H$5))+SUMPRODUCT((K$61:K$72=1)*(G$61:G$72='Risk assessment'!H$6)))</f>
        <v>45</v>
      </c>
    </row>
    <row r="52" spans="1:14" ht="19.2" customHeight="1" x14ac:dyDescent="0.25">
      <c r="A52" s="144"/>
      <c r="B52" s="46" t="s">
        <v>113</v>
      </c>
      <c r="C52" s="25"/>
      <c r="D52" s="25"/>
      <c r="E52" s="25" t="s">
        <v>27</v>
      </c>
      <c r="F52" s="25"/>
      <c r="G52" s="92" t="str">
        <f t="shared" si="1"/>
        <v>(Info)</v>
      </c>
      <c r="H52" s="26" t="s">
        <v>114</v>
      </c>
      <c r="I52" s="27" t="s">
        <v>27</v>
      </c>
      <c r="J52" s="27"/>
      <c r="K52" s="27">
        <v>1</v>
      </c>
      <c r="L52" s="28"/>
      <c r="N52" s="84">
        <f>IF(K52=0,0,SUMIF(K$7:K52,1)+SUMPRODUCT((K$61:K$72=1)*(G$61:G$72='Risk assessment'!H$5))+SUMPRODUCT((K$61:K$72=1)*(G$61:G$72='Risk assessment'!H$6)))</f>
        <v>46</v>
      </c>
    </row>
    <row r="53" spans="1:14" ht="19.2" customHeight="1" x14ac:dyDescent="0.25">
      <c r="A53" s="144"/>
      <c r="B53" s="46" t="s">
        <v>115</v>
      </c>
      <c r="C53" s="25"/>
      <c r="D53" s="25" t="s">
        <v>27</v>
      </c>
      <c r="E53" s="25"/>
      <c r="F53" s="25"/>
      <c r="G53" s="92" t="str">
        <f t="shared" si="1"/>
        <v>(Info)</v>
      </c>
      <c r="H53" s="26" t="s">
        <v>116</v>
      </c>
      <c r="I53" s="27" t="s">
        <v>27</v>
      </c>
      <c r="J53" s="27"/>
      <c r="K53" s="27">
        <v>1</v>
      </c>
      <c r="L53" s="28"/>
      <c r="N53" s="84">
        <f>IF(K53=0,0,SUMIF(K$7:K53,1)+SUMPRODUCT((K$61:K$72=1)*(G$61:G$72='Risk assessment'!H$5))+SUMPRODUCT((K$61:K$72=1)*(G$61:G$72='Risk assessment'!H$6)))</f>
        <v>47</v>
      </c>
    </row>
    <row r="54" spans="1:14" ht="19.2" customHeight="1" x14ac:dyDescent="0.25">
      <c r="A54" s="144"/>
      <c r="B54" s="46" t="s">
        <v>117</v>
      </c>
      <c r="C54" s="25"/>
      <c r="D54" s="25" t="s">
        <v>27</v>
      </c>
      <c r="E54" s="25" t="s">
        <v>27</v>
      </c>
      <c r="F54" s="25" t="s">
        <v>27</v>
      </c>
      <c r="G54" s="92" t="str">
        <f t="shared" si="1"/>
        <v>(Info)</v>
      </c>
      <c r="H54" s="26" t="s">
        <v>118</v>
      </c>
      <c r="I54" s="27" t="s">
        <v>27</v>
      </c>
      <c r="J54" s="27" t="s">
        <v>27</v>
      </c>
      <c r="K54" s="27">
        <v>1</v>
      </c>
      <c r="L54" s="28"/>
      <c r="N54" s="84">
        <f>IF(K54=0,0,SUMIF(K$7:K54,1)+SUMPRODUCT((K$61:K$72=1)*(G$61:G$72='Risk assessment'!H$5))+SUMPRODUCT((K$61:K$72=1)*(G$61:G$72='Risk assessment'!H$6)))</f>
        <v>48</v>
      </c>
    </row>
    <row r="55" spans="1:14" ht="19.2" customHeight="1" x14ac:dyDescent="0.25">
      <c r="A55" s="144"/>
      <c r="B55" s="46" t="s">
        <v>119</v>
      </c>
      <c r="C55" s="25"/>
      <c r="D55" s="25" t="s">
        <v>27</v>
      </c>
      <c r="E55" s="25" t="s">
        <v>27</v>
      </c>
      <c r="F55" s="25" t="s">
        <v>27</v>
      </c>
      <c r="G55" s="92" t="str">
        <f t="shared" si="1"/>
        <v>(Info)</v>
      </c>
      <c r="H55" s="26" t="s">
        <v>120</v>
      </c>
      <c r="I55" s="27" t="s">
        <v>27</v>
      </c>
      <c r="J55" s="27" t="s">
        <v>27</v>
      </c>
      <c r="K55" s="27">
        <v>1</v>
      </c>
      <c r="L55" s="28"/>
      <c r="N55" s="84">
        <f>IF(K55=0,0,SUMIF(K$7:K55,1)+SUMPRODUCT((K$61:K$72=1)*(G$61:G$72='Risk assessment'!H$5))+SUMPRODUCT((K$61:K$72=1)*(G$61:G$72='Risk assessment'!H$6)))</f>
        <v>49</v>
      </c>
    </row>
    <row r="56" spans="1:14" ht="19.2" customHeight="1" x14ac:dyDescent="0.25">
      <c r="A56" s="144"/>
      <c r="B56" s="46" t="s">
        <v>121</v>
      </c>
      <c r="C56" s="25"/>
      <c r="D56" s="25" t="s">
        <v>27</v>
      </c>
      <c r="E56" s="25" t="s">
        <v>27</v>
      </c>
      <c r="F56" s="25"/>
      <c r="G56" s="92" t="str">
        <f t="shared" si="1"/>
        <v>(Info)</v>
      </c>
      <c r="H56" s="26" t="s">
        <v>122</v>
      </c>
      <c r="I56" s="27" t="s">
        <v>27</v>
      </c>
      <c r="J56" s="27" t="s">
        <v>27</v>
      </c>
      <c r="K56" s="27">
        <v>1</v>
      </c>
      <c r="L56" s="28"/>
      <c r="N56" s="84">
        <f>IF(K56=0,0,SUMIF(K$7:K56,1)+SUMPRODUCT((K$61:K$72=1)*(G$61:G$72='Risk assessment'!H$5))+SUMPRODUCT((K$61:K$72=1)*(G$61:G$72='Risk assessment'!H$6)))</f>
        <v>50</v>
      </c>
    </row>
    <row r="57" spans="1:14" ht="19.2" customHeight="1" x14ac:dyDescent="0.25">
      <c r="A57" s="144"/>
      <c r="B57" s="46" t="s">
        <v>123</v>
      </c>
      <c r="C57" s="25"/>
      <c r="D57" s="25" t="s">
        <v>27</v>
      </c>
      <c r="E57" s="25" t="s">
        <v>27</v>
      </c>
      <c r="F57" s="25" t="s">
        <v>27</v>
      </c>
      <c r="G57" s="92" t="str">
        <f t="shared" si="1"/>
        <v>(Info)</v>
      </c>
      <c r="H57" s="26" t="s">
        <v>124</v>
      </c>
      <c r="I57" s="27" t="s">
        <v>27</v>
      </c>
      <c r="J57" s="27" t="s">
        <v>27</v>
      </c>
      <c r="K57" s="27">
        <v>1</v>
      </c>
      <c r="L57" s="28"/>
      <c r="N57" s="84">
        <f>IF(K57=0,0,SUMIF(K$7:K57,1)+SUMPRODUCT((K$61:K$72=1)*(G$61:G$72='Risk assessment'!H$5))+SUMPRODUCT((K$61:K$72=1)*(G$61:G$72='Risk assessment'!H$6)))</f>
        <v>51</v>
      </c>
    </row>
    <row r="58" spans="1:14" ht="19.2" customHeight="1" x14ac:dyDescent="0.25">
      <c r="A58" s="144"/>
      <c r="B58" s="46" t="s">
        <v>125</v>
      </c>
      <c r="C58" s="25"/>
      <c r="D58" s="25" t="s">
        <v>27</v>
      </c>
      <c r="E58" s="25" t="s">
        <v>27</v>
      </c>
      <c r="F58" s="25"/>
      <c r="G58" s="92" t="str">
        <f t="shared" si="1"/>
        <v>(Info)</v>
      </c>
      <c r="H58" s="26" t="s">
        <v>126</v>
      </c>
      <c r="I58" s="27" t="s">
        <v>27</v>
      </c>
      <c r="J58" s="27" t="s">
        <v>27</v>
      </c>
      <c r="K58" s="27">
        <v>1</v>
      </c>
      <c r="L58" s="28"/>
      <c r="N58" s="84">
        <f>IF(K58=0,0,SUMIF(K$7:K58,1)+SUMPRODUCT((K$61:K$72=1)*(G$61:G$72='Risk assessment'!H$5))+SUMPRODUCT((K$61:K$72=1)*(G$61:G$72='Risk assessment'!H$6)))</f>
        <v>52</v>
      </c>
    </row>
    <row r="59" spans="1:14" ht="19.2" customHeight="1" x14ac:dyDescent="0.25">
      <c r="A59" s="144"/>
      <c r="B59" s="46" t="s">
        <v>185</v>
      </c>
      <c r="C59" s="25"/>
      <c r="D59" s="25" t="s">
        <v>27</v>
      </c>
      <c r="E59" s="25" t="s">
        <v>27</v>
      </c>
      <c r="F59" s="25" t="s">
        <v>27</v>
      </c>
      <c r="G59" s="92" t="str">
        <f t="shared" si="1"/>
        <v>(Info)</v>
      </c>
      <c r="H59" s="26" t="s">
        <v>188</v>
      </c>
      <c r="I59" s="27" t="s">
        <v>27</v>
      </c>
      <c r="J59" s="27" t="s">
        <v>27</v>
      </c>
      <c r="K59" s="27">
        <v>1</v>
      </c>
      <c r="L59" s="28"/>
      <c r="N59" s="84">
        <f>IF(K59=0,0,SUMIF(K$7:K59,1)+SUMPRODUCT((K$61:K$72=1)*(G$61:G$72='Risk assessment'!H$5))+SUMPRODUCT((K$61:K$72=1)*(G$61:G$72='Risk assessment'!H$6)))</f>
        <v>53</v>
      </c>
    </row>
    <row r="60" spans="1:14" ht="19.2" customHeight="1" x14ac:dyDescent="0.25">
      <c r="A60" s="144"/>
      <c r="B60" s="46" t="s">
        <v>127</v>
      </c>
      <c r="C60" s="25"/>
      <c r="D60" s="25" t="s">
        <v>27</v>
      </c>
      <c r="E60" s="25" t="s">
        <v>27</v>
      </c>
      <c r="F60" s="25" t="s">
        <v>27</v>
      </c>
      <c r="G60" s="92" t="str">
        <f t="shared" si="1"/>
        <v>(Info)</v>
      </c>
      <c r="H60" s="26" t="s">
        <v>128</v>
      </c>
      <c r="I60" s="27" t="s">
        <v>27</v>
      </c>
      <c r="J60" s="27"/>
      <c r="K60" s="27">
        <v>1</v>
      </c>
      <c r="L60" s="28"/>
      <c r="N60" s="84">
        <f>IF(K60=0,0,SUMIF(K$7:K60,1)+SUMPRODUCT((K$61:K$72=1)*(G$61:G$72='Risk assessment'!H$5))+SUMPRODUCT((K$61:K$72=1)*(G$61:G$72='Risk assessment'!H$6)))</f>
        <v>54</v>
      </c>
    </row>
    <row r="61" spans="1:14" ht="19.2" customHeight="1" x14ac:dyDescent="0.25">
      <c r="A61" s="145" t="s">
        <v>129</v>
      </c>
      <c r="B61" s="47" t="s">
        <v>130</v>
      </c>
      <c r="C61" s="25"/>
      <c r="D61" s="25" t="s">
        <v>27</v>
      </c>
      <c r="E61" s="25"/>
      <c r="F61" s="25"/>
      <c r="G61" s="28" t="s">
        <v>129</v>
      </c>
      <c r="H61" s="26" t="s">
        <v>152</v>
      </c>
      <c r="I61" s="27" t="s">
        <v>27</v>
      </c>
      <c r="J61" s="27" t="s">
        <v>27</v>
      </c>
      <c r="K61" s="27">
        <v>1</v>
      </c>
      <c r="L61" s="28"/>
      <c r="N61" s="84">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45"/>
      <c r="B62" s="47" t="s">
        <v>131</v>
      </c>
      <c r="C62" s="25"/>
      <c r="D62" s="25" t="s">
        <v>27</v>
      </c>
      <c r="E62" s="25"/>
      <c r="F62" s="25"/>
      <c r="G62" s="28" t="s">
        <v>129</v>
      </c>
      <c r="H62" s="26" t="s">
        <v>167</v>
      </c>
      <c r="I62" s="27" t="s">
        <v>27</v>
      </c>
      <c r="J62" s="27" t="s">
        <v>27</v>
      </c>
      <c r="K62" s="27">
        <v>1</v>
      </c>
      <c r="L62" s="28"/>
      <c r="N62" s="84">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45"/>
      <c r="B63" s="47" t="s">
        <v>132</v>
      </c>
      <c r="C63" s="25"/>
      <c r="D63" s="25" t="s">
        <v>27</v>
      </c>
      <c r="E63" s="25"/>
      <c r="F63" s="25"/>
      <c r="G63" s="28" t="s">
        <v>129</v>
      </c>
      <c r="H63" s="26" t="s">
        <v>173</v>
      </c>
      <c r="I63" s="27" t="s">
        <v>27</v>
      </c>
      <c r="J63" s="27"/>
      <c r="K63" s="27">
        <v>1</v>
      </c>
      <c r="L63" s="28"/>
      <c r="N63" s="84">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45"/>
      <c r="B64" s="47" t="s">
        <v>133</v>
      </c>
      <c r="C64" s="25"/>
      <c r="D64" s="25" t="s">
        <v>27</v>
      </c>
      <c r="E64" s="25"/>
      <c r="F64" s="25"/>
      <c r="G64" s="28"/>
      <c r="H64" s="26" t="s">
        <v>175</v>
      </c>
      <c r="I64" s="27" t="s">
        <v>27</v>
      </c>
      <c r="J64" s="27"/>
      <c r="K64" s="27">
        <v>0</v>
      </c>
      <c r="L64" s="28"/>
      <c r="N64" s="84">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45"/>
      <c r="B65" s="47" t="s">
        <v>134</v>
      </c>
      <c r="C65" s="25"/>
      <c r="D65" s="25" t="s">
        <v>27</v>
      </c>
      <c r="E65" s="25"/>
      <c r="F65" s="25"/>
      <c r="G65" s="28"/>
      <c r="H65" s="26" t="s">
        <v>176</v>
      </c>
      <c r="I65" s="27" t="s">
        <v>27</v>
      </c>
      <c r="J65" s="27" t="s">
        <v>27</v>
      </c>
      <c r="K65" s="27">
        <v>0</v>
      </c>
      <c r="L65" s="28"/>
      <c r="N65" s="84">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45"/>
      <c r="B66" s="47" t="s">
        <v>135</v>
      </c>
      <c r="C66" s="25"/>
      <c r="D66" s="25" t="s">
        <v>27</v>
      </c>
      <c r="E66" s="25" t="s">
        <v>27</v>
      </c>
      <c r="F66" s="25"/>
      <c r="G66" s="28"/>
      <c r="H66" s="26" t="s">
        <v>217</v>
      </c>
      <c r="I66" s="27" t="s">
        <v>27</v>
      </c>
      <c r="J66" s="27"/>
      <c r="K66" s="27">
        <v>0</v>
      </c>
      <c r="L66" s="28"/>
      <c r="N66" s="84">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45"/>
      <c r="B67" s="47" t="s">
        <v>136</v>
      </c>
      <c r="C67" s="25"/>
      <c r="D67" s="25" t="s">
        <v>27</v>
      </c>
      <c r="E67" s="25"/>
      <c r="F67" s="25"/>
      <c r="G67" s="28"/>
      <c r="H67" s="26" t="s">
        <v>218</v>
      </c>
      <c r="I67" s="27" t="s">
        <v>27</v>
      </c>
      <c r="J67" s="27"/>
      <c r="K67" s="27">
        <v>0</v>
      </c>
      <c r="L67" s="28"/>
      <c r="N67" s="84">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45"/>
      <c r="B68" s="47" t="s">
        <v>137</v>
      </c>
      <c r="C68" s="25"/>
      <c r="D68" s="25" t="s">
        <v>27</v>
      </c>
      <c r="E68" s="25" t="s">
        <v>27</v>
      </c>
      <c r="F68" s="25"/>
      <c r="G68" s="28"/>
      <c r="H68" s="26" t="s">
        <v>219</v>
      </c>
      <c r="I68" s="27" t="s">
        <v>27</v>
      </c>
      <c r="J68" s="27" t="s">
        <v>27</v>
      </c>
      <c r="K68" s="27">
        <v>0</v>
      </c>
      <c r="L68" s="28"/>
      <c r="N68" s="84">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45"/>
      <c r="B69" s="47" t="s">
        <v>138</v>
      </c>
      <c r="C69" s="25"/>
      <c r="D69" s="25"/>
      <c r="E69" s="25" t="s">
        <v>27</v>
      </c>
      <c r="F69" s="25"/>
      <c r="G69" s="28"/>
      <c r="H69" s="26" t="s">
        <v>220</v>
      </c>
      <c r="I69" s="27" t="s">
        <v>27</v>
      </c>
      <c r="J69" s="27"/>
      <c r="K69" s="27">
        <v>0</v>
      </c>
      <c r="L69" s="28"/>
      <c r="N69" s="84">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45"/>
      <c r="B70" s="47" t="s">
        <v>139</v>
      </c>
      <c r="C70" s="25"/>
      <c r="D70" s="25"/>
      <c r="E70" s="25"/>
      <c r="F70" s="25"/>
      <c r="G70" s="28"/>
      <c r="H70" s="26" t="s">
        <v>221</v>
      </c>
      <c r="I70" s="27"/>
      <c r="J70" s="27"/>
      <c r="K70" s="27">
        <v>0</v>
      </c>
      <c r="L70" s="28"/>
      <c r="N70" s="84">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45"/>
      <c r="B71" s="47" t="s">
        <v>140</v>
      </c>
      <c r="C71" s="25"/>
      <c r="D71" s="25" t="s">
        <v>27</v>
      </c>
      <c r="E71" s="25"/>
      <c r="F71" s="25"/>
      <c r="G71" s="28"/>
      <c r="H71" s="26" t="s">
        <v>222</v>
      </c>
      <c r="I71" s="27" t="s">
        <v>27</v>
      </c>
      <c r="J71" s="27"/>
      <c r="K71" s="27">
        <v>0</v>
      </c>
      <c r="L71" s="28"/>
      <c r="N71" s="84">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45"/>
      <c r="B72" s="47" t="s">
        <v>141</v>
      </c>
      <c r="C72" s="25"/>
      <c r="D72" s="25" t="s">
        <v>27</v>
      </c>
      <c r="E72" s="25"/>
      <c r="F72" s="25"/>
      <c r="G72" s="28"/>
      <c r="H72" s="26" t="s">
        <v>223</v>
      </c>
      <c r="I72" s="27" t="s">
        <v>27</v>
      </c>
      <c r="J72" s="27"/>
      <c r="K72" s="27">
        <v>0</v>
      </c>
      <c r="L72" s="28"/>
      <c r="N72" s="84">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41" t="s">
        <v>204</v>
      </c>
      <c r="G73" s="89"/>
      <c r="K73" s="142">
        <v>0</v>
      </c>
    </row>
    <row r="74" spans="1:14" s="15" customFormat="1" ht="25.8" customHeight="1" x14ac:dyDescent="0.25">
      <c r="A74" s="146"/>
      <c r="B74" s="146"/>
      <c r="C74" s="146"/>
      <c r="D74" s="146"/>
      <c r="E74" s="146"/>
      <c r="F74" s="146"/>
      <c r="G74" s="83"/>
      <c r="H74" s="139"/>
      <c r="I74" s="139"/>
      <c r="J74" s="139"/>
      <c r="K74" s="139"/>
      <c r="L74" s="139"/>
      <c r="N74" s="87"/>
    </row>
    <row r="75" spans="1:14" s="15" customFormat="1" ht="13.8" customHeight="1" x14ac:dyDescent="0.25">
      <c r="A75" s="146"/>
      <c r="B75" s="146"/>
      <c r="C75" s="146"/>
      <c r="D75" s="146"/>
      <c r="E75" s="146"/>
      <c r="F75" s="146"/>
      <c r="G75" s="147" t="s">
        <v>208</v>
      </c>
      <c r="H75" s="148"/>
      <c r="I75" s="139"/>
      <c r="J75" s="139"/>
      <c r="K75" s="139"/>
      <c r="L75" s="139"/>
      <c r="N75" s="87"/>
    </row>
    <row r="76" spans="1:14" s="15" customFormat="1" x14ac:dyDescent="0.25">
      <c r="A76" s="33"/>
      <c r="B76" s="33"/>
      <c r="C76" s="33"/>
      <c r="D76" s="33"/>
      <c r="E76" s="33"/>
      <c r="F76" s="33"/>
      <c r="G76" s="147"/>
      <c r="H76" s="148"/>
      <c r="I76" s="33"/>
      <c r="J76" s="33"/>
      <c r="K76" s="33"/>
      <c r="L76" s="33"/>
      <c r="N76" s="87"/>
    </row>
    <row r="77" spans="1:14" s="15" customFormat="1" ht="19.2" x14ac:dyDescent="0.35">
      <c r="A77" s="34"/>
      <c r="B77" s="35"/>
      <c r="C77" s="35"/>
      <c r="D77" s="35"/>
      <c r="E77" s="35"/>
      <c r="F77" s="35"/>
      <c r="G77" s="35"/>
      <c r="H77" s="36"/>
      <c r="I77" s="33"/>
      <c r="J77" s="33"/>
      <c r="K77" s="33"/>
      <c r="L77" s="33"/>
      <c r="N77" s="87"/>
    </row>
    <row r="78" spans="1:14" s="15" customFormat="1" ht="14.4" x14ac:dyDescent="0.3">
      <c r="A78" s="36"/>
      <c r="B78" s="35"/>
      <c r="C78" s="35"/>
      <c r="D78" s="35"/>
      <c r="E78" s="35"/>
      <c r="F78" s="35"/>
      <c r="G78" s="35"/>
      <c r="H78" s="36"/>
      <c r="I78" s="33"/>
      <c r="J78" s="33"/>
      <c r="K78" s="33"/>
      <c r="L78" s="33"/>
      <c r="N78" s="87"/>
    </row>
    <row r="79" spans="1:14" s="15" customFormat="1" ht="14.4" x14ac:dyDescent="0.3">
      <c r="A79" s="36"/>
      <c r="B79" s="35"/>
      <c r="C79" s="35"/>
      <c r="D79" s="35"/>
      <c r="E79" s="35"/>
      <c r="F79" s="35"/>
      <c r="G79" s="35"/>
      <c r="H79" s="36"/>
      <c r="I79" s="33"/>
      <c r="J79" s="33"/>
      <c r="K79" s="33"/>
      <c r="L79" s="33"/>
      <c r="N79" s="87"/>
    </row>
    <row r="80" spans="1:14" s="15" customFormat="1" ht="14.4" x14ac:dyDescent="0.3">
      <c r="A80" s="33"/>
      <c r="B80" s="35"/>
      <c r="C80" s="35"/>
      <c r="D80" s="35"/>
      <c r="E80" s="35"/>
      <c r="F80" s="35"/>
      <c r="G80" s="35"/>
      <c r="H80" s="33"/>
      <c r="I80" s="33"/>
      <c r="J80" s="33"/>
      <c r="K80" s="33"/>
      <c r="L80" s="33"/>
      <c r="N80" s="87"/>
    </row>
    <row r="81" spans="2:7" ht="14.4" x14ac:dyDescent="0.3">
      <c r="B81" s="35"/>
      <c r="C81" s="35"/>
      <c r="D81" s="35"/>
      <c r="E81" s="35"/>
      <c r="F81" s="35"/>
      <c r="G81" s="35"/>
    </row>
    <row r="82" spans="2:7" ht="14.4" x14ac:dyDescent="0.3">
      <c r="B82" s="35"/>
      <c r="C82" s="35"/>
      <c r="D82" s="35"/>
      <c r="E82" s="35"/>
      <c r="F82" s="35"/>
      <c r="G82" s="35"/>
    </row>
    <row r="83" spans="2:7" ht="14.4" x14ac:dyDescent="0.3">
      <c r="B83" s="35"/>
      <c r="C83" s="35"/>
      <c r="D83" s="35"/>
      <c r="E83" s="35"/>
      <c r="F83" s="35"/>
      <c r="G83" s="35"/>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45"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R7" sqref="R7:W7"/>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9.296875" style="9" customWidth="1"/>
    <col min="8" max="8" width="13.5" customWidth="1"/>
    <col min="9" max="9" width="19.3984375" customWidth="1"/>
    <col min="10" max="10" width="19.296875" customWidth="1"/>
    <col min="11" max="11" width="25.5" customWidth="1"/>
    <col min="12" max="12" width="6.09765625" customWidth="1"/>
    <col min="13" max="18" width="3" customWidth="1"/>
    <col min="19" max="23" width="2.59765625" customWidth="1"/>
  </cols>
  <sheetData>
    <row r="1" spans="3:24" s="9" customFormat="1" x14ac:dyDescent="0.25">
      <c r="C1" s="39"/>
      <c r="D1" s="48"/>
      <c r="E1" s="48"/>
      <c r="H1" s="39"/>
      <c r="I1" s="53"/>
      <c r="J1" s="53"/>
    </row>
    <row r="2" spans="3:24" s="9" customFormat="1" x14ac:dyDescent="0.25">
      <c r="C2" s="178" t="s">
        <v>209</v>
      </c>
      <c r="D2" s="179"/>
      <c r="E2" s="179"/>
      <c r="F2" s="179"/>
      <c r="G2" s="179"/>
      <c r="H2" s="179"/>
      <c r="I2" s="179"/>
      <c r="J2" s="180"/>
    </row>
    <row r="3" spans="3:24" s="9" customFormat="1" x14ac:dyDescent="0.25">
      <c r="C3" s="181"/>
      <c r="D3" s="182"/>
      <c r="E3" s="182"/>
      <c r="F3" s="182"/>
      <c r="G3" s="182"/>
      <c r="H3" s="182"/>
      <c r="I3" s="182"/>
      <c r="J3" s="183"/>
      <c r="X3" s="37" t="s">
        <v>195</v>
      </c>
    </row>
    <row r="4" spans="3:24" s="9" customFormat="1" ht="41.4" customHeight="1" x14ac:dyDescent="0.25">
      <c r="C4" s="184" t="s">
        <v>214</v>
      </c>
      <c r="D4" s="185"/>
      <c r="E4" s="185"/>
      <c r="F4" s="185"/>
      <c r="G4" s="185"/>
      <c r="H4" s="185"/>
      <c r="I4" s="185"/>
      <c r="J4" s="186"/>
      <c r="M4" s="164" t="s">
        <v>215</v>
      </c>
      <c r="N4" s="165"/>
      <c r="O4" s="165"/>
      <c r="P4" s="165"/>
      <c r="Q4" s="165"/>
      <c r="R4" s="165"/>
      <c r="S4" s="165"/>
      <c r="T4" s="165"/>
      <c r="U4" s="165"/>
      <c r="V4" s="165"/>
      <c r="W4" s="165"/>
      <c r="X4" s="37" t="s">
        <v>196</v>
      </c>
    </row>
    <row r="5" spans="3:24" s="9" customFormat="1" ht="71.400000000000006" customHeight="1" x14ac:dyDescent="0.25">
      <c r="C5" s="155" t="s">
        <v>169</v>
      </c>
      <c r="D5" s="156"/>
      <c r="E5" s="156"/>
      <c r="F5" s="156"/>
      <c r="G5" s="156"/>
      <c r="H5" s="156"/>
      <c r="I5" s="156"/>
      <c r="J5" s="157"/>
      <c r="M5" s="166"/>
      <c r="N5" s="167"/>
      <c r="O5" s="167"/>
      <c r="P5" s="167"/>
      <c r="Q5" s="167"/>
      <c r="R5" s="167"/>
      <c r="S5" s="167"/>
      <c r="T5" s="167"/>
      <c r="U5" s="167"/>
      <c r="V5" s="167"/>
      <c r="W5" s="167"/>
    </row>
    <row r="6" spans="3:24" s="9" customFormat="1" ht="18.600000000000001" customHeight="1" x14ac:dyDescent="0.25">
      <c r="C6" s="158"/>
      <c r="D6" s="159"/>
      <c r="E6" s="159"/>
      <c r="F6" s="159"/>
      <c r="G6" s="159"/>
      <c r="H6" s="159"/>
      <c r="I6" s="159"/>
      <c r="J6" s="160"/>
      <c r="M6" s="172" t="s">
        <v>198</v>
      </c>
      <c r="N6" s="173"/>
      <c r="O6" s="173"/>
      <c r="P6" s="173"/>
      <c r="Q6" s="173"/>
      <c r="R6" s="173"/>
      <c r="S6" s="173"/>
      <c r="T6" s="173"/>
      <c r="U6" s="173"/>
      <c r="V6" s="173"/>
      <c r="W6" s="174"/>
    </row>
    <row r="7" spans="3:24" s="9" customFormat="1" ht="17.399999999999999" customHeight="1" x14ac:dyDescent="0.25">
      <c r="C7" s="161"/>
      <c r="D7" s="162"/>
      <c r="E7" s="162"/>
      <c r="F7" s="162"/>
      <c r="G7" s="162"/>
      <c r="H7" s="162"/>
      <c r="I7" s="162"/>
      <c r="J7" s="163"/>
      <c r="M7" s="168" t="s">
        <v>197</v>
      </c>
      <c r="N7" s="169"/>
      <c r="O7" s="169"/>
      <c r="P7" s="169"/>
      <c r="Q7" s="169"/>
      <c r="R7" s="170" t="s">
        <v>195</v>
      </c>
      <c r="S7" s="170"/>
      <c r="T7" s="170"/>
      <c r="U7" s="170"/>
      <c r="V7" s="170"/>
      <c r="W7" s="171"/>
    </row>
    <row r="8" spans="3:24" s="9" customFormat="1" x14ac:dyDescent="0.25">
      <c r="C8" s="111"/>
      <c r="D8" s="111"/>
      <c r="J8" s="31"/>
    </row>
    <row r="9" spans="3:24" s="9" customFormat="1" x14ac:dyDescent="0.25">
      <c r="D9" s="127"/>
      <c r="J9" s="31"/>
    </row>
    <row r="10" spans="3:24" x14ac:dyDescent="0.25">
      <c r="C10" s="177" t="s">
        <v>161</v>
      </c>
      <c r="D10" s="177"/>
      <c r="E10" s="177"/>
      <c r="H10" s="177" t="s">
        <v>162</v>
      </c>
      <c r="I10" s="177"/>
      <c r="J10" s="177"/>
      <c r="M10" s="172" t="s">
        <v>5</v>
      </c>
      <c r="N10" s="173"/>
      <c r="O10" s="173"/>
      <c r="P10" s="173"/>
      <c r="Q10" s="173"/>
      <c r="R10" s="173"/>
      <c r="S10" s="173"/>
      <c r="T10" s="173"/>
      <c r="U10" s="173"/>
      <c r="V10" s="173"/>
      <c r="W10" s="174"/>
    </row>
    <row r="11" spans="3:24" x14ac:dyDescent="0.25">
      <c r="C11" s="175" t="s">
        <v>155</v>
      </c>
      <c r="D11" s="176"/>
      <c r="E11" s="51">
        <v>4</v>
      </c>
      <c r="H11" s="175" t="s">
        <v>163</v>
      </c>
      <c r="I11" s="176"/>
      <c r="J11" s="51">
        <v>4</v>
      </c>
      <c r="M11" s="119" t="s">
        <v>8</v>
      </c>
      <c r="N11" s="115"/>
      <c r="O11" s="115"/>
      <c r="P11" s="115"/>
      <c r="Q11" s="116"/>
      <c r="R11" s="117">
        <v>5</v>
      </c>
      <c r="S11" s="118"/>
      <c r="T11" s="118"/>
      <c r="U11" s="118"/>
      <c r="V11" s="118"/>
      <c r="W11" s="123"/>
    </row>
    <row r="12" spans="3:24" s="9" customFormat="1" x14ac:dyDescent="0.25">
      <c r="C12" s="187" t="s">
        <v>157</v>
      </c>
      <c r="D12" s="187"/>
      <c r="E12" s="51">
        <v>10</v>
      </c>
      <c r="H12" s="187" t="s">
        <v>157</v>
      </c>
      <c r="I12" s="187"/>
      <c r="J12" s="51">
        <v>10</v>
      </c>
      <c r="M12" s="120" t="s">
        <v>10</v>
      </c>
      <c r="N12" s="121"/>
      <c r="O12" s="121"/>
      <c r="P12" s="121"/>
      <c r="Q12" s="122"/>
      <c r="R12" s="124">
        <v>8</v>
      </c>
      <c r="S12" s="125"/>
      <c r="T12" s="125"/>
      <c r="U12" s="125"/>
      <c r="V12" s="125"/>
      <c r="W12" s="126"/>
    </row>
    <row r="13" spans="3:24" x14ac:dyDescent="0.25">
      <c r="C13" s="187" t="s">
        <v>156</v>
      </c>
      <c r="D13" s="187"/>
      <c r="E13" s="52">
        <v>1000</v>
      </c>
      <c r="H13" s="187" t="s">
        <v>156</v>
      </c>
      <c r="I13" s="187"/>
      <c r="J13" s="55">
        <v>1E-4</v>
      </c>
      <c r="L13" s="9"/>
      <c r="M13" s="9"/>
      <c r="N13" t="s">
        <v>193</v>
      </c>
    </row>
    <row r="14" spans="3:24" s="9" customFormat="1" x14ac:dyDescent="0.25">
      <c r="C14" s="187" t="s">
        <v>158</v>
      </c>
      <c r="D14" s="187"/>
      <c r="E14" s="50">
        <f>E13*E12^(E11-1)</f>
        <v>1000000</v>
      </c>
      <c r="H14" s="187" t="s">
        <v>158</v>
      </c>
      <c r="I14" s="187"/>
      <c r="J14" s="56">
        <f>J13*J12^(J11-1)</f>
        <v>0.1</v>
      </c>
      <c r="N14" s="113">
        <v>1</v>
      </c>
      <c r="O14" s="113">
        <f>IFERROR(IF(N14&lt;$E$11,N14+1,""),"")</f>
        <v>2</v>
      </c>
      <c r="P14" s="113">
        <f t="shared" ref="P14:W14" si="0">IFERROR(IF(O14&lt;$E$11,O14+1,""),"")</f>
        <v>3</v>
      </c>
      <c r="Q14" s="113">
        <f t="shared" si="0"/>
        <v>4</v>
      </c>
      <c r="R14" s="113" t="str">
        <f t="shared" si="0"/>
        <v/>
      </c>
      <c r="S14" s="113" t="str">
        <f t="shared" si="0"/>
        <v/>
      </c>
      <c r="T14" s="113" t="str">
        <f t="shared" si="0"/>
        <v/>
      </c>
      <c r="U14" s="113" t="str">
        <f t="shared" si="0"/>
        <v/>
      </c>
      <c r="V14" s="113" t="str">
        <f t="shared" si="0"/>
        <v/>
      </c>
      <c r="W14" s="113" t="str">
        <f t="shared" si="0"/>
        <v/>
      </c>
    </row>
    <row r="15" spans="3:24" x14ac:dyDescent="0.25">
      <c r="C15" s="31"/>
      <c r="D15" s="31"/>
      <c r="H15" s="31"/>
      <c r="I15" s="31"/>
      <c r="J15" s="9"/>
      <c r="L15" s="154" t="s">
        <v>21</v>
      </c>
      <c r="M15" s="113">
        <v>1</v>
      </c>
      <c r="N15" s="114">
        <f t="shared" ref="N15:W15" si="1">IF((N$14&lt;&gt;"")*($M15&lt;&gt;"")=1,N$14+$M15,"")</f>
        <v>2</v>
      </c>
      <c r="O15" s="114">
        <f t="shared" si="1"/>
        <v>3</v>
      </c>
      <c r="P15" s="114">
        <f t="shared" si="1"/>
        <v>4</v>
      </c>
      <c r="Q15" s="114">
        <f t="shared" si="1"/>
        <v>5</v>
      </c>
      <c r="R15" s="114" t="str">
        <f t="shared" si="1"/>
        <v/>
      </c>
      <c r="S15" s="114" t="str">
        <f t="shared" si="1"/>
        <v/>
      </c>
      <c r="T15" s="114" t="str">
        <f t="shared" si="1"/>
        <v/>
      </c>
      <c r="U15" s="114" t="str">
        <f t="shared" si="1"/>
        <v/>
      </c>
      <c r="V15" s="114" t="str">
        <f t="shared" si="1"/>
        <v/>
      </c>
      <c r="W15" s="114" t="str">
        <f t="shared" si="1"/>
        <v/>
      </c>
    </row>
    <row r="16" spans="3:24" s="31" customFormat="1" x14ac:dyDescent="0.25">
      <c r="C16" s="190" t="s">
        <v>159</v>
      </c>
      <c r="D16" s="191"/>
      <c r="E16" s="192"/>
      <c r="H16" s="190" t="s">
        <v>170</v>
      </c>
      <c r="I16" s="191"/>
      <c r="J16" s="192"/>
      <c r="L16" s="154"/>
      <c r="M16" s="9">
        <f>IFERROR(IF(M15&lt;$J$11,M15+1,""),"")</f>
        <v>2</v>
      </c>
      <c r="N16" s="114">
        <f t="shared" ref="N16:N24" si="2">IF((N$14&lt;&gt;"")*($M16&lt;&gt;"")=1,N$14+$M16,"")</f>
        <v>3</v>
      </c>
      <c r="O16" s="114">
        <f t="shared" ref="O16:W24" si="3">IF((O$14&lt;&gt;"")*($M16&lt;&gt;"")=1,O$14+$M16,"")</f>
        <v>4</v>
      </c>
      <c r="P16" s="114">
        <f t="shared" si="3"/>
        <v>5</v>
      </c>
      <c r="Q16" s="114">
        <f t="shared" si="3"/>
        <v>6</v>
      </c>
      <c r="R16" s="114" t="str">
        <f t="shared" si="3"/>
        <v/>
      </c>
      <c r="S16" s="114" t="str">
        <f t="shared" si="3"/>
        <v/>
      </c>
      <c r="T16" s="114" t="str">
        <f t="shared" si="3"/>
        <v/>
      </c>
      <c r="U16" s="114" t="str">
        <f t="shared" si="3"/>
        <v/>
      </c>
      <c r="V16" s="114" t="str">
        <f t="shared" si="3"/>
        <v/>
      </c>
      <c r="W16" s="114" t="str">
        <f t="shared" si="3"/>
        <v/>
      </c>
    </row>
    <row r="17" spans="2:23" x14ac:dyDescent="0.25">
      <c r="C17" s="58" t="s">
        <v>154</v>
      </c>
      <c r="D17" s="49" t="s">
        <v>160</v>
      </c>
      <c r="E17" s="49"/>
      <c r="H17" s="188" t="s">
        <v>171</v>
      </c>
      <c r="I17" s="49" t="s">
        <v>160</v>
      </c>
      <c r="J17" s="49"/>
      <c r="L17" s="154"/>
      <c r="M17" s="9">
        <f t="shared" ref="M17:M24" si="4">IFERROR(IF(M16&lt;$J$11,M16+1,""),"")</f>
        <v>3</v>
      </c>
      <c r="N17" s="114">
        <f t="shared" si="2"/>
        <v>4</v>
      </c>
      <c r="O17" s="114">
        <f t="shared" si="3"/>
        <v>5</v>
      </c>
      <c r="P17" s="114">
        <f t="shared" si="3"/>
        <v>6</v>
      </c>
      <c r="Q17" s="114">
        <f t="shared" si="3"/>
        <v>7</v>
      </c>
      <c r="R17" s="114" t="str">
        <f t="shared" si="3"/>
        <v/>
      </c>
      <c r="S17" s="114" t="str">
        <f t="shared" si="3"/>
        <v/>
      </c>
      <c r="T17" s="114" t="str">
        <f t="shared" si="3"/>
        <v/>
      </c>
      <c r="U17" s="114" t="str">
        <f t="shared" si="3"/>
        <v/>
      </c>
      <c r="V17" s="114" t="str">
        <f t="shared" si="3"/>
        <v/>
      </c>
      <c r="W17" s="114" t="str">
        <f t="shared" si="3"/>
        <v/>
      </c>
    </row>
    <row r="18" spans="2:23" x14ac:dyDescent="0.25">
      <c r="C18" s="59"/>
      <c r="D18" s="49" t="s">
        <v>156</v>
      </c>
      <c r="E18" s="49" t="s">
        <v>158</v>
      </c>
      <c r="H18" s="189"/>
      <c r="I18" s="49" t="s">
        <v>156</v>
      </c>
      <c r="J18" s="49" t="s">
        <v>158</v>
      </c>
      <c r="L18" s="154"/>
      <c r="M18" s="9">
        <f t="shared" si="4"/>
        <v>4</v>
      </c>
      <c r="N18" s="114">
        <f t="shared" si="2"/>
        <v>5</v>
      </c>
      <c r="O18" s="114">
        <f t="shared" si="3"/>
        <v>6</v>
      </c>
      <c r="P18" s="114">
        <f t="shared" si="3"/>
        <v>7</v>
      </c>
      <c r="Q18" s="114">
        <f t="shared" si="3"/>
        <v>8</v>
      </c>
      <c r="R18" s="114" t="str">
        <f t="shared" si="3"/>
        <v/>
      </c>
      <c r="S18" s="114" t="str">
        <f t="shared" si="3"/>
        <v/>
      </c>
      <c r="T18" s="114" t="str">
        <f t="shared" si="3"/>
        <v/>
      </c>
      <c r="U18" s="114" t="str">
        <f t="shared" si="3"/>
        <v/>
      </c>
      <c r="V18" s="114" t="str">
        <f t="shared" si="3"/>
        <v/>
      </c>
      <c r="W18" s="114" t="str">
        <f t="shared" si="3"/>
        <v/>
      </c>
    </row>
    <row r="19" spans="2:23" x14ac:dyDescent="0.25">
      <c r="C19" s="39">
        <f>1</f>
        <v>1</v>
      </c>
      <c r="D19" s="48">
        <v>0</v>
      </c>
      <c r="E19" s="48">
        <f>E13</f>
        <v>1000</v>
      </c>
      <c r="F19" s="9" t="s">
        <v>210</v>
      </c>
      <c r="H19" s="39">
        <f>1</f>
        <v>1</v>
      </c>
      <c r="I19" s="54">
        <v>0</v>
      </c>
      <c r="J19" s="54">
        <f>J13</f>
        <v>1E-4</v>
      </c>
      <c r="K19" t="str">
        <f>IF(J19="","",IF(J19&lt;=0.0001,"Not likely to occur",(IF(J19&lt;=0.005,"Mild chance of occurence",(IF(J19&lt;0.1,"Moderate chance of occurence",(IF(J19&gt;=0.1,"High chances of occurence",("")))))))))</f>
        <v>Not likely to occur</v>
      </c>
      <c r="L19" s="154"/>
      <c r="M19" s="9" t="str">
        <f t="shared" si="4"/>
        <v/>
      </c>
      <c r="N19" s="114" t="str">
        <f t="shared" si="2"/>
        <v/>
      </c>
      <c r="O19" s="114" t="str">
        <f t="shared" si="3"/>
        <v/>
      </c>
      <c r="P19" s="114" t="str">
        <f t="shared" si="3"/>
        <v/>
      </c>
      <c r="Q19" s="114" t="str">
        <f t="shared" si="3"/>
        <v/>
      </c>
      <c r="R19" s="114" t="str">
        <f t="shared" si="3"/>
        <v/>
      </c>
      <c r="S19" s="114" t="str">
        <f t="shared" si="3"/>
        <v/>
      </c>
      <c r="T19" s="114" t="str">
        <f t="shared" si="3"/>
        <v/>
      </c>
      <c r="U19" s="114" t="str">
        <f t="shared" si="3"/>
        <v/>
      </c>
      <c r="V19" s="114" t="str">
        <f t="shared" si="3"/>
        <v/>
      </c>
      <c r="W19" s="114" t="str">
        <f t="shared" si="3"/>
        <v/>
      </c>
    </row>
    <row r="20" spans="2:23" x14ac:dyDescent="0.25">
      <c r="C20" s="39">
        <f>IF(C19&lt;E$11,C19+1,"")</f>
        <v>2</v>
      </c>
      <c r="D20" s="48">
        <f t="shared" ref="D20:D30" si="5">IF(C20&lt;&gt;"",E19,"")</f>
        <v>1000</v>
      </c>
      <c r="E20" s="48">
        <f t="shared" ref="E20:E30" si="6">IF(C20&lt;&gt;"",D20*E$12,"")</f>
        <v>10000</v>
      </c>
      <c r="F20" s="9" t="s">
        <v>213</v>
      </c>
      <c r="H20" s="39">
        <f>IF(H19&lt;J$11,H19+1,"")</f>
        <v>2</v>
      </c>
      <c r="I20" s="54">
        <f t="shared" ref="I20:I30" si="7">IF(H20&lt;&gt;"",J19,"")</f>
        <v>1E-4</v>
      </c>
      <c r="J20" s="54">
        <f>IF(H20&lt;&gt;"",I20*J$12,"")</f>
        <v>1E-3</v>
      </c>
      <c r="K20" s="9" t="str">
        <f t="shared" ref="K20:K30" si="8">IF(J20="","",IF(J20&lt;=0.0001,"Not likely to occur",(IF(J20&lt;=0.005,"Mild chance of occurence",(IF(J20&lt;0.1,"Moderate chance of occurence",(IF(J20&gt;=0.1,"High chances of occurence",("")))))))))</f>
        <v>Mild chance of occurence</v>
      </c>
      <c r="L20" s="154"/>
      <c r="M20" s="9" t="str">
        <f t="shared" si="4"/>
        <v/>
      </c>
      <c r="N20" s="114" t="str">
        <f t="shared" si="2"/>
        <v/>
      </c>
      <c r="O20" s="114" t="str">
        <f t="shared" si="3"/>
        <v/>
      </c>
      <c r="P20" s="114" t="str">
        <f t="shared" si="3"/>
        <v/>
      </c>
      <c r="Q20" s="114" t="str">
        <f t="shared" si="3"/>
        <v/>
      </c>
      <c r="R20" s="114" t="str">
        <f t="shared" si="3"/>
        <v/>
      </c>
      <c r="S20" s="114" t="str">
        <f t="shared" si="3"/>
        <v/>
      </c>
      <c r="T20" s="114" t="str">
        <f t="shared" si="3"/>
        <v/>
      </c>
      <c r="U20" s="114" t="str">
        <f t="shared" si="3"/>
        <v/>
      </c>
      <c r="V20" s="114" t="str">
        <f t="shared" si="3"/>
        <v/>
      </c>
      <c r="W20" s="114" t="str">
        <f t="shared" si="3"/>
        <v/>
      </c>
    </row>
    <row r="21" spans="2:23" x14ac:dyDescent="0.25">
      <c r="C21" s="39">
        <f t="shared" ref="C21:C30" si="9">IF(C20&lt;E$11,C20+1,"")</f>
        <v>3</v>
      </c>
      <c r="D21" s="48">
        <f t="shared" si="5"/>
        <v>10000</v>
      </c>
      <c r="E21" s="48">
        <f t="shared" si="6"/>
        <v>100000</v>
      </c>
      <c r="F21" s="9" t="s">
        <v>211</v>
      </c>
      <c r="H21" s="39">
        <f t="shared" ref="H21:H22" si="10">IF(H20&lt;J$11,H20+1,"")</f>
        <v>3</v>
      </c>
      <c r="I21" s="54">
        <f t="shared" si="7"/>
        <v>1E-3</v>
      </c>
      <c r="J21" s="54">
        <f t="shared" ref="J21:J22" si="11">IF(H21&lt;&gt;"",I21*J$12,"")</f>
        <v>0.01</v>
      </c>
      <c r="K21" s="9" t="str">
        <f t="shared" si="8"/>
        <v>Moderate chance of occurence</v>
      </c>
      <c r="M21" s="9" t="str">
        <f t="shared" si="4"/>
        <v/>
      </c>
      <c r="N21" s="114" t="str">
        <f>IF((N$14&lt;&gt;"")*($M21&lt;&gt;"")=1,N$14+$M21,"")</f>
        <v/>
      </c>
      <c r="O21" s="114" t="str">
        <f t="shared" si="3"/>
        <v/>
      </c>
      <c r="P21" s="114" t="str">
        <f t="shared" si="3"/>
        <v/>
      </c>
      <c r="Q21" s="114" t="str">
        <f t="shared" si="3"/>
        <v/>
      </c>
      <c r="R21" s="114" t="str">
        <f t="shared" si="3"/>
        <v/>
      </c>
      <c r="S21" s="114" t="str">
        <f t="shared" si="3"/>
        <v/>
      </c>
      <c r="T21" s="114" t="str">
        <f t="shared" si="3"/>
        <v/>
      </c>
      <c r="U21" s="114" t="str">
        <f t="shared" si="3"/>
        <v/>
      </c>
      <c r="V21" s="114" t="str">
        <f t="shared" si="3"/>
        <v/>
      </c>
      <c r="W21" s="114" t="str">
        <f t="shared" si="3"/>
        <v/>
      </c>
    </row>
    <row r="22" spans="2:23" x14ac:dyDescent="0.25">
      <c r="C22" s="39">
        <f t="shared" si="9"/>
        <v>4</v>
      </c>
      <c r="D22" s="48">
        <f t="shared" si="5"/>
        <v>100000</v>
      </c>
      <c r="E22" s="48">
        <f t="shared" si="6"/>
        <v>1000000</v>
      </c>
      <c r="F22" s="143" t="s">
        <v>212</v>
      </c>
      <c r="H22" s="39">
        <f t="shared" si="10"/>
        <v>4</v>
      </c>
      <c r="I22" s="54">
        <f t="shared" si="7"/>
        <v>0.01</v>
      </c>
      <c r="J22" s="54">
        <f t="shared" si="11"/>
        <v>0.1</v>
      </c>
      <c r="K22" s="9" t="str">
        <f t="shared" si="8"/>
        <v>High chances of occurence</v>
      </c>
      <c r="M22" s="9" t="str">
        <f t="shared" si="4"/>
        <v/>
      </c>
      <c r="N22" s="114" t="str">
        <f t="shared" si="2"/>
        <v/>
      </c>
      <c r="O22" s="114" t="str">
        <f t="shared" si="3"/>
        <v/>
      </c>
      <c r="P22" s="114" t="str">
        <f t="shared" si="3"/>
        <v/>
      </c>
      <c r="Q22" s="114" t="str">
        <f t="shared" si="3"/>
        <v/>
      </c>
      <c r="R22" s="114" t="str">
        <f t="shared" si="3"/>
        <v/>
      </c>
      <c r="S22" s="114" t="str">
        <f t="shared" si="3"/>
        <v/>
      </c>
      <c r="T22" s="114" t="str">
        <f t="shared" si="3"/>
        <v/>
      </c>
      <c r="U22" s="114" t="str">
        <f t="shared" si="3"/>
        <v/>
      </c>
      <c r="V22" s="114" t="str">
        <f t="shared" si="3"/>
        <v/>
      </c>
      <c r="W22" s="114" t="str">
        <f t="shared" si="3"/>
        <v/>
      </c>
    </row>
    <row r="23" spans="2:23" x14ac:dyDescent="0.25">
      <c r="C23" s="39" t="str">
        <f t="shared" si="9"/>
        <v/>
      </c>
      <c r="D23" s="48" t="str">
        <f t="shared" si="5"/>
        <v/>
      </c>
      <c r="E23" s="48" t="str">
        <f t="shared" si="6"/>
        <v/>
      </c>
      <c r="H23" s="39" t="str">
        <f t="shared" ref="H23:H30" si="12">IF(H22&lt;J$11,H22+1,"")</f>
        <v/>
      </c>
      <c r="I23" s="54" t="str">
        <f t="shared" si="7"/>
        <v/>
      </c>
      <c r="J23" s="54" t="str">
        <f t="shared" ref="J23:J29" si="13">IF(H23&lt;&gt;"",I23*J$12,"")</f>
        <v/>
      </c>
      <c r="K23" s="9" t="str">
        <f t="shared" si="8"/>
        <v/>
      </c>
      <c r="M23" s="9" t="str">
        <f t="shared" si="4"/>
        <v/>
      </c>
      <c r="N23" s="114" t="str">
        <f t="shared" si="2"/>
        <v/>
      </c>
      <c r="O23" s="114" t="str">
        <f t="shared" si="3"/>
        <v/>
      </c>
      <c r="P23" s="114" t="str">
        <f t="shared" si="3"/>
        <v/>
      </c>
      <c r="Q23" s="114" t="str">
        <f t="shared" si="3"/>
        <v/>
      </c>
      <c r="R23" s="114" t="str">
        <f t="shared" si="3"/>
        <v/>
      </c>
      <c r="S23" s="114" t="str">
        <f t="shared" si="3"/>
        <v/>
      </c>
      <c r="T23" s="114" t="str">
        <f t="shared" si="3"/>
        <v/>
      </c>
      <c r="U23" s="114" t="str">
        <f t="shared" si="3"/>
        <v/>
      </c>
      <c r="V23" s="114" t="str">
        <f t="shared" si="3"/>
        <v/>
      </c>
      <c r="W23" s="114" t="str">
        <f t="shared" si="3"/>
        <v/>
      </c>
    </row>
    <row r="24" spans="2:23" x14ac:dyDescent="0.25">
      <c r="C24" s="39" t="str">
        <f t="shared" si="9"/>
        <v/>
      </c>
      <c r="D24" s="48" t="str">
        <f t="shared" si="5"/>
        <v/>
      </c>
      <c r="E24" s="48" t="str">
        <f t="shared" si="6"/>
        <v/>
      </c>
      <c r="H24" s="39" t="str">
        <f t="shared" si="12"/>
        <v/>
      </c>
      <c r="I24" s="53" t="str">
        <f t="shared" si="7"/>
        <v/>
      </c>
      <c r="J24" s="53" t="str">
        <f t="shared" si="13"/>
        <v/>
      </c>
      <c r="K24" s="9" t="str">
        <f t="shared" si="8"/>
        <v/>
      </c>
      <c r="M24" s="9" t="str">
        <f t="shared" si="4"/>
        <v/>
      </c>
      <c r="N24" s="114" t="str">
        <f t="shared" si="2"/>
        <v/>
      </c>
      <c r="O24" s="114" t="str">
        <f t="shared" si="3"/>
        <v/>
      </c>
      <c r="P24" s="114" t="str">
        <f t="shared" si="3"/>
        <v/>
      </c>
      <c r="Q24" s="114" t="str">
        <f t="shared" si="3"/>
        <v/>
      </c>
      <c r="R24" s="114" t="str">
        <f t="shared" si="3"/>
        <v/>
      </c>
      <c r="S24" s="114" t="str">
        <f t="shared" si="3"/>
        <v/>
      </c>
      <c r="T24" s="114" t="str">
        <f t="shared" si="3"/>
        <v/>
      </c>
      <c r="U24" s="114" t="str">
        <f t="shared" si="3"/>
        <v/>
      </c>
      <c r="V24" s="114" t="str">
        <f t="shared" si="3"/>
        <v/>
      </c>
      <c r="W24" s="114" t="str">
        <f t="shared" si="3"/>
        <v/>
      </c>
    </row>
    <row r="25" spans="2:23" x14ac:dyDescent="0.25">
      <c r="C25" s="39" t="str">
        <f>IF(C24&lt;E$11,C24+1,"")</f>
        <v/>
      </c>
      <c r="D25" s="48" t="str">
        <f t="shared" si="5"/>
        <v/>
      </c>
      <c r="E25" s="48" t="str">
        <f t="shared" si="6"/>
        <v/>
      </c>
      <c r="H25" s="39" t="str">
        <f t="shared" si="12"/>
        <v/>
      </c>
      <c r="I25" s="53" t="str">
        <f t="shared" si="7"/>
        <v/>
      </c>
      <c r="J25" s="53" t="str">
        <f t="shared" si="13"/>
        <v/>
      </c>
      <c r="K25" s="9" t="str">
        <f t="shared" si="8"/>
        <v/>
      </c>
    </row>
    <row r="26" spans="2:23" x14ac:dyDescent="0.25">
      <c r="C26" s="39" t="str">
        <f t="shared" si="9"/>
        <v/>
      </c>
      <c r="D26" s="48" t="str">
        <f t="shared" si="5"/>
        <v/>
      </c>
      <c r="E26" s="48" t="str">
        <f t="shared" si="6"/>
        <v/>
      </c>
      <c r="H26" s="39" t="str">
        <f t="shared" si="12"/>
        <v/>
      </c>
      <c r="I26" s="53" t="str">
        <f t="shared" si="7"/>
        <v/>
      </c>
      <c r="J26" s="53" t="str">
        <f t="shared" si="13"/>
        <v/>
      </c>
      <c r="K26" s="9" t="str">
        <f t="shared" si="8"/>
        <v/>
      </c>
      <c r="L26" s="9"/>
      <c r="M26" s="9"/>
      <c r="N26" s="9" t="s">
        <v>193</v>
      </c>
      <c r="O26" s="9"/>
      <c r="P26" s="9"/>
      <c r="Q26" s="9"/>
      <c r="R26" s="9"/>
      <c r="S26" s="9"/>
      <c r="T26" s="9"/>
      <c r="U26" s="9"/>
      <c r="V26" s="9"/>
      <c r="W26" s="9"/>
    </row>
    <row r="27" spans="2:23" x14ac:dyDescent="0.25">
      <c r="C27" s="39" t="str">
        <f t="shared" si="9"/>
        <v/>
      </c>
      <c r="D27" s="48" t="str">
        <f t="shared" si="5"/>
        <v/>
      </c>
      <c r="E27" s="48" t="str">
        <f t="shared" si="6"/>
        <v/>
      </c>
      <c r="H27" s="39" t="str">
        <f t="shared" si="12"/>
        <v/>
      </c>
      <c r="I27" s="53" t="str">
        <f t="shared" si="7"/>
        <v/>
      </c>
      <c r="J27" s="53" t="str">
        <f t="shared" si="13"/>
        <v/>
      </c>
      <c r="K27" s="9" t="str">
        <f t="shared" si="8"/>
        <v/>
      </c>
      <c r="L27" s="9"/>
      <c r="M27" s="9"/>
      <c r="N27" s="113">
        <v>1</v>
      </c>
      <c r="O27" s="113">
        <f>IFERROR(IF(N27&lt;$E$11,N27+1,""),"")</f>
        <v>2</v>
      </c>
      <c r="P27" s="113">
        <f t="shared" ref="P27:W27" si="14">IFERROR(IF(O27&lt;$E$11,O27+1,""),"")</f>
        <v>3</v>
      </c>
      <c r="Q27" s="113">
        <f t="shared" si="14"/>
        <v>4</v>
      </c>
      <c r="R27" s="113" t="str">
        <f t="shared" si="14"/>
        <v/>
      </c>
      <c r="S27" s="113" t="str">
        <f t="shared" si="14"/>
        <v/>
      </c>
      <c r="T27" s="113" t="str">
        <f t="shared" si="14"/>
        <v/>
      </c>
      <c r="U27" s="113" t="str">
        <f t="shared" si="14"/>
        <v/>
      </c>
      <c r="V27" s="113" t="str">
        <f t="shared" si="14"/>
        <v/>
      </c>
      <c r="W27" s="113" t="str">
        <f t="shared" si="14"/>
        <v/>
      </c>
    </row>
    <row r="28" spans="2:23" x14ac:dyDescent="0.25">
      <c r="C28" s="39" t="str">
        <f t="shared" si="9"/>
        <v/>
      </c>
      <c r="D28" s="48" t="str">
        <f t="shared" si="5"/>
        <v/>
      </c>
      <c r="E28" s="48" t="str">
        <f t="shared" si="6"/>
        <v/>
      </c>
      <c r="H28" s="39" t="str">
        <f t="shared" si="12"/>
        <v/>
      </c>
      <c r="I28" s="53" t="str">
        <f t="shared" si="7"/>
        <v/>
      </c>
      <c r="J28" s="53" t="str">
        <f t="shared" si="13"/>
        <v/>
      </c>
      <c r="K28" s="9" t="str">
        <f t="shared" si="8"/>
        <v/>
      </c>
      <c r="L28" s="154" t="s">
        <v>21</v>
      </c>
      <c r="M28" s="113">
        <v>1</v>
      </c>
      <c r="N28" s="114">
        <v>1</v>
      </c>
      <c r="O28" s="114">
        <v>1</v>
      </c>
      <c r="P28" s="114">
        <v>1</v>
      </c>
      <c r="Q28" s="114">
        <v>1</v>
      </c>
      <c r="R28" s="114"/>
      <c r="S28" s="114"/>
      <c r="T28" s="114"/>
      <c r="U28" s="114"/>
      <c r="V28" s="114"/>
      <c r="W28" s="114"/>
    </row>
    <row r="29" spans="2:23" x14ac:dyDescent="0.25">
      <c r="C29" s="39" t="str">
        <f t="shared" si="9"/>
        <v/>
      </c>
      <c r="D29" s="48" t="str">
        <f t="shared" si="5"/>
        <v/>
      </c>
      <c r="E29" s="48" t="str">
        <f t="shared" si="6"/>
        <v/>
      </c>
      <c r="H29" s="39" t="str">
        <f t="shared" si="12"/>
        <v/>
      </c>
      <c r="I29" s="53" t="str">
        <f t="shared" si="7"/>
        <v/>
      </c>
      <c r="J29" s="53" t="str">
        <f t="shared" si="13"/>
        <v/>
      </c>
      <c r="K29" s="9" t="str">
        <f t="shared" si="8"/>
        <v/>
      </c>
      <c r="L29" s="154"/>
      <c r="M29" s="9">
        <f>IFERROR(IF(M28&lt;$J$11,M28+1,""),"")</f>
        <v>2</v>
      </c>
      <c r="N29" s="114">
        <v>1</v>
      </c>
      <c r="O29" s="114">
        <v>1</v>
      </c>
      <c r="P29" s="114">
        <v>1</v>
      </c>
      <c r="Q29" s="114">
        <v>2</v>
      </c>
      <c r="R29" s="114"/>
      <c r="S29" s="114"/>
      <c r="T29" s="114"/>
      <c r="U29" s="114"/>
      <c r="V29" s="114"/>
      <c r="W29" s="114"/>
    </row>
    <row r="30" spans="2:23" x14ac:dyDescent="0.25">
      <c r="B30" s="9" t="str">
        <f t="shared" ref="B30" si="15">C29</f>
        <v/>
      </c>
      <c r="C30" s="39" t="str">
        <f t="shared" si="9"/>
        <v/>
      </c>
      <c r="D30" s="48" t="str">
        <f t="shared" si="5"/>
        <v/>
      </c>
      <c r="E30" s="48" t="str">
        <f t="shared" si="6"/>
        <v/>
      </c>
      <c r="H30" s="39" t="str">
        <f t="shared" si="12"/>
        <v/>
      </c>
      <c r="I30" s="53" t="str">
        <f t="shared" si="7"/>
        <v/>
      </c>
      <c r="J30" s="57"/>
      <c r="K30" s="9" t="str">
        <f t="shared" si="8"/>
        <v/>
      </c>
      <c r="L30" s="154"/>
      <c r="M30" s="9">
        <f t="shared" ref="M30:M37" si="16">IFERROR(IF(M29&lt;$J$11,M29+1,""),"")</f>
        <v>3</v>
      </c>
      <c r="N30" s="114">
        <v>1</v>
      </c>
      <c r="O30" s="114">
        <v>1</v>
      </c>
      <c r="P30" s="114">
        <v>2</v>
      </c>
      <c r="Q30" s="114">
        <v>2</v>
      </c>
      <c r="R30" s="114"/>
      <c r="S30" s="114"/>
      <c r="T30" s="114"/>
      <c r="U30" s="114"/>
      <c r="V30" s="114"/>
      <c r="W30" s="114"/>
    </row>
    <row r="31" spans="2:23" x14ac:dyDescent="0.25">
      <c r="E31" s="48"/>
      <c r="H31" s="39"/>
      <c r="I31" s="53"/>
      <c r="J31" s="57"/>
      <c r="K31" s="9"/>
      <c r="L31" s="154"/>
      <c r="M31" s="9">
        <f t="shared" si="16"/>
        <v>4</v>
      </c>
      <c r="N31" s="114">
        <v>1</v>
      </c>
      <c r="O31" s="114">
        <v>1</v>
      </c>
      <c r="P31" s="114">
        <v>2</v>
      </c>
      <c r="Q31" s="114">
        <v>3</v>
      </c>
      <c r="R31" s="114"/>
      <c r="S31" s="114"/>
      <c r="T31" s="114"/>
      <c r="U31" s="114"/>
      <c r="V31" s="114"/>
      <c r="W31" s="114"/>
    </row>
    <row r="32" spans="2:23" x14ac:dyDescent="0.25">
      <c r="E32" s="48"/>
      <c r="J32" s="31"/>
      <c r="K32" s="9"/>
      <c r="L32" s="154"/>
      <c r="M32" s="9" t="str">
        <f t="shared" si="16"/>
        <v/>
      </c>
      <c r="N32" s="114"/>
      <c r="O32" s="114"/>
      <c r="P32" s="114"/>
      <c r="Q32" s="114"/>
      <c r="R32" s="114"/>
      <c r="S32" s="114"/>
      <c r="T32" s="114"/>
      <c r="U32" s="114"/>
      <c r="V32" s="114"/>
      <c r="W32" s="114"/>
    </row>
    <row r="33" spans="3:23" x14ac:dyDescent="0.25">
      <c r="E33" s="48"/>
      <c r="J33" s="31"/>
      <c r="K33" s="9"/>
      <c r="L33" s="154"/>
      <c r="M33" s="9" t="str">
        <f t="shared" si="16"/>
        <v/>
      </c>
      <c r="N33" s="114"/>
      <c r="O33" s="114"/>
      <c r="P33" s="114"/>
      <c r="Q33" s="114"/>
      <c r="R33" s="114"/>
      <c r="S33" s="114"/>
      <c r="T33" s="114"/>
      <c r="U33" s="114"/>
      <c r="V33" s="114"/>
      <c r="W33" s="114"/>
    </row>
    <row r="34" spans="3:23" x14ac:dyDescent="0.25">
      <c r="C34" s="39"/>
      <c r="D34" s="48"/>
      <c r="E34" s="48"/>
      <c r="J34" s="31"/>
      <c r="K34" s="9"/>
      <c r="L34" s="9"/>
      <c r="M34" s="9" t="str">
        <f t="shared" si="16"/>
        <v/>
      </c>
      <c r="N34" s="114" t="str">
        <f t="shared" ref="N34:W37" si="17">IF((N$14&lt;&gt;"")*($M34&lt;&gt;"")=1,N$14+$M34,"")</f>
        <v/>
      </c>
      <c r="O34" s="114" t="str">
        <f t="shared" si="17"/>
        <v/>
      </c>
      <c r="P34" s="114" t="str">
        <f t="shared" si="17"/>
        <v/>
      </c>
      <c r="Q34" s="114"/>
      <c r="R34" s="114" t="str">
        <f t="shared" si="17"/>
        <v/>
      </c>
      <c r="S34" s="114" t="str">
        <f t="shared" si="17"/>
        <v/>
      </c>
      <c r="T34" s="114" t="str">
        <f t="shared" si="17"/>
        <v/>
      </c>
      <c r="U34" s="114" t="str">
        <f t="shared" si="17"/>
        <v/>
      </c>
      <c r="V34" s="114" t="str">
        <f t="shared" si="17"/>
        <v/>
      </c>
      <c r="W34" s="114" t="str">
        <f t="shared" si="17"/>
        <v/>
      </c>
    </row>
    <row r="35" spans="3:23" x14ac:dyDescent="0.25">
      <c r="C35" s="39"/>
      <c r="D35" s="48"/>
      <c r="E35" s="48"/>
      <c r="J35" s="31"/>
      <c r="K35" s="9"/>
      <c r="L35" s="9"/>
      <c r="M35" s="9" t="str">
        <f t="shared" si="16"/>
        <v/>
      </c>
      <c r="N35" s="114" t="str">
        <f t="shared" si="17"/>
        <v/>
      </c>
      <c r="O35" s="114" t="str">
        <f t="shared" si="17"/>
        <v/>
      </c>
      <c r="P35" s="114" t="str">
        <f t="shared" si="17"/>
        <v/>
      </c>
      <c r="Q35" s="114" t="str">
        <f t="shared" si="17"/>
        <v/>
      </c>
      <c r="R35" s="114" t="str">
        <f t="shared" si="17"/>
        <v/>
      </c>
      <c r="S35" s="114" t="str">
        <f t="shared" si="17"/>
        <v/>
      </c>
      <c r="T35" s="114" t="str">
        <f t="shared" si="17"/>
        <v/>
      </c>
      <c r="U35" s="114" t="str">
        <f t="shared" si="17"/>
        <v/>
      </c>
      <c r="V35" s="114" t="str">
        <f t="shared" si="17"/>
        <v/>
      </c>
      <c r="W35" s="114" t="str">
        <f t="shared" si="17"/>
        <v/>
      </c>
    </row>
    <row r="36" spans="3:23" x14ac:dyDescent="0.25">
      <c r="C36" s="39"/>
      <c r="J36" s="31"/>
      <c r="K36" s="9"/>
      <c r="L36" s="9"/>
      <c r="M36" s="9" t="str">
        <f t="shared" si="16"/>
        <v/>
      </c>
      <c r="N36" s="114" t="str">
        <f t="shared" si="17"/>
        <v/>
      </c>
      <c r="O36" s="114" t="str">
        <f t="shared" si="17"/>
        <v/>
      </c>
      <c r="P36" s="114" t="str">
        <f t="shared" si="17"/>
        <v/>
      </c>
      <c r="Q36" s="114" t="str">
        <f t="shared" si="17"/>
        <v/>
      </c>
      <c r="R36" s="114" t="str">
        <f t="shared" si="17"/>
        <v/>
      </c>
      <c r="S36" s="114" t="str">
        <f t="shared" si="17"/>
        <v/>
      </c>
      <c r="T36" s="114" t="str">
        <f t="shared" si="17"/>
        <v/>
      </c>
      <c r="U36" s="114" t="str">
        <f t="shared" si="17"/>
        <v/>
      </c>
      <c r="V36" s="114" t="str">
        <f t="shared" si="17"/>
        <v/>
      </c>
      <c r="W36" s="114" t="str">
        <f t="shared" si="17"/>
        <v/>
      </c>
    </row>
    <row r="37" spans="3:23" x14ac:dyDescent="0.25">
      <c r="J37" s="31"/>
      <c r="K37" s="9"/>
      <c r="L37" s="9"/>
      <c r="M37" s="9" t="str">
        <f t="shared" si="16"/>
        <v/>
      </c>
      <c r="N37" s="114" t="str">
        <f t="shared" si="17"/>
        <v/>
      </c>
      <c r="O37" s="114" t="str">
        <f t="shared" si="17"/>
        <v/>
      </c>
      <c r="P37" s="114" t="str">
        <f t="shared" si="17"/>
        <v/>
      </c>
      <c r="Q37" s="114" t="str">
        <f t="shared" si="17"/>
        <v/>
      </c>
      <c r="R37" s="114" t="str">
        <f t="shared" si="17"/>
        <v/>
      </c>
      <c r="S37" s="114" t="str">
        <f t="shared" si="17"/>
        <v/>
      </c>
      <c r="T37" s="114" t="str">
        <f t="shared" si="17"/>
        <v/>
      </c>
      <c r="U37" s="114" t="str">
        <f t="shared" si="17"/>
        <v/>
      </c>
      <c r="V37" s="114" t="str">
        <f t="shared" si="17"/>
        <v/>
      </c>
      <c r="W37" s="114" t="str">
        <f t="shared" si="17"/>
        <v/>
      </c>
    </row>
    <row r="38" spans="3:23" x14ac:dyDescent="0.25">
      <c r="K38" s="9"/>
    </row>
  </sheetData>
  <mergeCells count="23">
    <mergeCell ref="C2:J3"/>
    <mergeCell ref="C4:J4"/>
    <mergeCell ref="H12:I12"/>
    <mergeCell ref="H13:I13"/>
    <mergeCell ref="H17:H18"/>
    <mergeCell ref="H16:J16"/>
    <mergeCell ref="C16:E16"/>
    <mergeCell ref="H14:I14"/>
    <mergeCell ref="C14:D14"/>
    <mergeCell ref="C13:D13"/>
    <mergeCell ref="C12:D12"/>
    <mergeCell ref="L15:L20"/>
    <mergeCell ref="L28:L33"/>
    <mergeCell ref="C5:J7"/>
    <mergeCell ref="M4:W5"/>
    <mergeCell ref="M7:Q7"/>
    <mergeCell ref="R7:W7"/>
    <mergeCell ref="M6:W6"/>
    <mergeCell ref="M10:W10"/>
    <mergeCell ref="C11:D11"/>
    <mergeCell ref="C10:E10"/>
    <mergeCell ref="H10:J10"/>
    <mergeCell ref="H11:I11"/>
  </mergeCells>
  <conditionalFormatting sqref="C19:E30 E31:E33 C5">
    <cfRule type="expression" dxfId="40" priority="23">
      <formula>C5&lt;&gt;""</formula>
    </cfRule>
  </conditionalFormatting>
  <conditionalFormatting sqref="H19:J31">
    <cfRule type="expression" dxfId="39" priority="22">
      <formula>H19&lt;&gt;""</formula>
    </cfRule>
  </conditionalFormatting>
  <conditionalFormatting sqref="K19:K38 K9 K1:K3">
    <cfRule type="expression" dxfId="38" priority="21">
      <formula>$K1&lt;&gt;""</formula>
    </cfRule>
  </conditionalFormatting>
  <conditionalFormatting sqref="C1:E1 C2">
    <cfRule type="expression" dxfId="37" priority="20">
      <formula>C1&lt;&gt;""</formula>
    </cfRule>
  </conditionalFormatting>
  <conditionalFormatting sqref="H1:J1">
    <cfRule type="expression" dxfId="36" priority="19">
      <formula>H1&lt;&gt;""</formula>
    </cfRule>
  </conditionalFormatting>
  <conditionalFormatting sqref="C4">
    <cfRule type="expression" dxfId="35" priority="17">
      <formula>C4&lt;&gt;""</formula>
    </cfRule>
  </conditionalFormatting>
  <conditionalFormatting sqref="K8">
    <cfRule type="expression" dxfId="34" priority="16">
      <formula>$K8&lt;&gt;""</formula>
    </cfRule>
  </conditionalFormatting>
  <conditionalFormatting sqref="M14:W24">
    <cfRule type="expression" dxfId="33" priority="11">
      <formula>M14&lt;&gt;""</formula>
    </cfRule>
  </conditionalFormatting>
  <conditionalFormatting sqref="N15:W24">
    <cfRule type="expression" dxfId="32" priority="138">
      <formula>N15=""</formula>
    </cfRule>
    <cfRule type="expression" dxfId="31" priority="139">
      <formula>N15&lt;$R$11</formula>
    </cfRule>
    <cfRule type="expression" dxfId="30" priority="140">
      <formula>N15&lt;$R$12</formula>
    </cfRule>
    <cfRule type="expression" dxfId="29" priority="141">
      <formula>N15&gt;=$R$12</formula>
    </cfRule>
  </conditionalFormatting>
  <conditionalFormatting sqref="M27:W37">
    <cfRule type="expression" dxfId="28" priority="5">
      <formula>M27&lt;&gt;""</formula>
    </cfRule>
  </conditionalFormatting>
  <conditionalFormatting sqref="N28:W37">
    <cfRule type="expression" dxfId="27" priority="6">
      <formula>N28=""</formula>
    </cfRule>
    <cfRule type="expression" dxfId="26" priority="7">
      <formula>N28=1</formula>
    </cfRule>
    <cfRule type="expression" dxfId="25" priority="8">
      <formula>N28=2</formula>
    </cfRule>
    <cfRule type="expression" dxfId="24" priority="9">
      <formula>N28=3</formula>
    </cfRule>
  </conditionalFormatting>
  <conditionalFormatting sqref="L25:W38">
    <cfRule type="expression" dxfId="23" priority="4">
      <formula>$R$7=$X$3</formula>
    </cfRule>
  </conditionalFormatting>
  <conditionalFormatting sqref="L10:W24">
    <cfRule type="expression" dxfId="22" priority="3">
      <formula>$R$7=$X$4</formula>
    </cfRule>
  </conditionalFormatting>
  <conditionalFormatting sqref="M4">
    <cfRule type="expression" dxfId="21" priority="2">
      <formula>M4&lt;&gt;""</formula>
    </cfRule>
  </conditionalFormatting>
  <conditionalFormatting sqref="F19:F22">
    <cfRule type="expression" dxfId="20" priority="1">
      <formula>$K19&lt;&gt;""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2" sqref="G2"/>
    </sheetView>
  </sheetViews>
  <sheetFormatPr baseColWidth="10" defaultRowHeight="13.8" x14ac:dyDescent="0.25"/>
  <cols>
    <col min="1" max="2" width="11.19921875" style="9"/>
  </cols>
  <sheetData>
    <row r="1" spans="1:7" x14ac:dyDescent="0.25">
      <c r="A1" s="9" t="s">
        <v>189</v>
      </c>
      <c r="B1" s="9" t="s">
        <v>21</v>
      </c>
      <c r="C1" t="s">
        <v>199</v>
      </c>
      <c r="D1" t="s">
        <v>200</v>
      </c>
      <c r="E1" t="s">
        <v>201</v>
      </c>
      <c r="F1" t="s">
        <v>202</v>
      </c>
      <c r="G1" t="s">
        <v>203</v>
      </c>
    </row>
    <row r="2" spans="1:7" x14ac:dyDescent="0.25">
      <c r="A2" s="9">
        <v>1</v>
      </c>
      <c r="B2" s="9">
        <v>1</v>
      </c>
      <c r="C2" t="str">
        <f>IF(B2&lt;&gt;"",CONCATENATE(B2,"-",A2),"")</f>
        <v>1-1</v>
      </c>
      <c r="D2">
        <f>IF(B2&lt;&gt;"",B2+A2,"")</f>
        <v>2</v>
      </c>
      <c r="E2" s="128">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128">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128">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128">
        <f>IF(B5="","",IF((D5&lt;'Rating tables'!$R$12)*(D5&gt;='Rating tables'!R$11)=1,2,(IF(D5&lt;'Rating tables'!$R$11,1,(IF(D5&gt;='Rating tables'!$R$12,3,0))))))</f>
        <v>2</v>
      </c>
      <c r="F5" s="9">
        <f>IFERROR(INDEX('Rating tables'!N$28:W$37,Feuil2!B5,Feuil2!A5),"")</f>
        <v>1</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128">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128">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128">
        <f>IF(B8="","",IF((D8&lt;'Rating tables'!$R$12)*(D8&gt;='Rating tables'!R$11)=1,2,(IF(D8&lt;'Rating tables'!$R$11,1,(IF(D8&gt;='Rating tables'!$R$12,3,0))))))</f>
        <v>2</v>
      </c>
      <c r="F8" s="9">
        <f>IFERROR(INDEX('Rating tables'!N$28:W$37,Feuil2!B8,Feuil2!A8),"")</f>
        <v>1</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128">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128">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128">
        <f>IF(B11="","",IF((D11&lt;'Rating tables'!$R$12)*(D11&gt;='Rating tables'!R$11)=1,2,(IF(D11&lt;'Rating tables'!$R$11,1,(IF(D11&gt;='Rating tables'!$R$12,3,0))))))</f>
        <v>2</v>
      </c>
      <c r="F11" s="9">
        <f>IFERROR(INDEX('Rating tables'!N$28:W$37,Feuil2!B11,Feuil2!A11),"")</f>
        <v>1</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128">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128">
        <f>IF(B13="","",IF((D13&lt;'Rating tables'!$R$12)*(D13&gt;='Rating tables'!R$11)=1,2,(IF(D13&lt;'Rating tables'!$R$11,1,(IF(D13&gt;='Rating tables'!$R$12,3,0))))))</f>
        <v>2</v>
      </c>
      <c r="F13" s="9">
        <f>IFERROR(INDEX('Rating tables'!N$28:W$37,Feuil2!B13,Feuil2!A13),"")</f>
        <v>2</v>
      </c>
      <c r="G13" s="9">
        <f>IF('Rating tables'!$R$7='Rating tables'!$X$3,Feuil2!E13,Feuil2!F13)</f>
        <v>2</v>
      </c>
    </row>
    <row r="14" spans="1:7" x14ac:dyDescent="0.25">
      <c r="A14" s="9">
        <f>IF(A13+1&lt;='Rating tables'!E$11,A13+1,1)</f>
        <v>1</v>
      </c>
      <c r="B14" s="9">
        <f>IFERROR(IF(IF(A14=1,B13+1,B13)&lt;='Rating tables'!J$11,IF(A14=1,B13+1,B13),""),"")</f>
        <v>4</v>
      </c>
      <c r="C14" s="9" t="str">
        <f t="shared" si="0"/>
        <v>4-1</v>
      </c>
      <c r="D14" s="9">
        <f t="shared" si="1"/>
        <v>5</v>
      </c>
      <c r="E14" s="128">
        <f>IF(B14="","",IF((D14&lt;'Rating tables'!$R$12)*(D14&gt;='Rating tables'!R$11)=1,2,(IF(D14&lt;'Rating tables'!$R$11,1,(IF(D14&gt;='Rating tables'!$R$12,3,0))))))</f>
        <v>2</v>
      </c>
      <c r="F14" s="9">
        <f>IFERROR(INDEX('Rating tables'!N$28:W$37,Feuil2!B14,Feuil2!A14),"")</f>
        <v>1</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128">
        <f>IF(B15="","",IF((D15&lt;'Rating tables'!$R$12)*(D15&gt;='Rating tables'!R$11)=1,2,(IF(D15&lt;'Rating tables'!$R$11,1,(IF(D15&gt;='Rating tables'!$R$12,3,0))))))</f>
        <v>2</v>
      </c>
      <c r="F15" s="9">
        <f>IFERROR(INDEX('Rating tables'!N$28:W$37,Feuil2!B15,Feuil2!A15),"")</f>
        <v>1</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128">
        <f>IF(B16="","",IF((D16&lt;'Rating tables'!$R$12)*(D16&gt;='Rating tables'!R$11)=1,2,(IF(D16&lt;'Rating tables'!$R$11,1,(IF(D16&gt;='Rating tables'!$R$12,3,0))))))</f>
        <v>2</v>
      </c>
      <c r="F16" s="9">
        <f>IFERROR(INDEX('Rating tables'!N$28:W$37,Feuil2!B16,Feuil2!A16),"")</f>
        <v>2</v>
      </c>
      <c r="G16" s="9">
        <f>IF('Rating tables'!$R$7='Rating tables'!$X$3,Feuil2!E16,Feuil2!F16)</f>
        <v>2</v>
      </c>
    </row>
    <row r="17" spans="1:7" x14ac:dyDescent="0.25">
      <c r="A17" s="9">
        <f>IF(A16+1&lt;='Rating tables'!E$11,A16+1,1)</f>
        <v>4</v>
      </c>
      <c r="B17" s="9">
        <f>IFERROR(IF(IF(A17=1,B16+1,B16)&lt;='Rating tables'!J$11,IF(A17=1,B16+1,B16),""),"")</f>
        <v>4</v>
      </c>
      <c r="C17" s="9" t="str">
        <f t="shared" si="0"/>
        <v>4-4</v>
      </c>
      <c r="D17" s="9">
        <f t="shared" si="1"/>
        <v>8</v>
      </c>
      <c r="E17" s="128">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128"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128"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128"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128"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128"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128"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128"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128"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128"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128"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128"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128"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128"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128"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128"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128"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128"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128"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128"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128"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128"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128"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128"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128"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128"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128"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128"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128"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128"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128"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128"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128"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128"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128"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128"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128"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128"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128"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128"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128"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128"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128"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128"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128"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128"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128"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128"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128"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128"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128"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128"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128"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128"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128"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128"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128"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128"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128"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128"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128"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128"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128"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128"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128"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128"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128"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128"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128"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128"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128"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128"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128"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128"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128"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128"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128"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128"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128"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128"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128"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128"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128"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128"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128"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139"/>
  <sheetViews>
    <sheetView showGridLines="0" zoomScale="70" zoomScaleNormal="70" workbookViewId="0">
      <selection activeCell="G12" sqref="G12"/>
    </sheetView>
  </sheetViews>
  <sheetFormatPr baseColWidth="10" defaultRowHeight="13.8" x14ac:dyDescent="0.25"/>
  <cols>
    <col min="1" max="1" width="5.8984375" style="37" customWidth="1"/>
    <col min="2" max="2" width="7.8984375" customWidth="1"/>
    <col min="3" max="3" width="108.19921875" customWidth="1"/>
    <col min="4" max="5" width="12.8984375" style="39" customWidth="1"/>
    <col min="6" max="6" width="7" style="39" customWidth="1"/>
    <col min="7" max="7" width="3.296875" style="133" customWidth="1"/>
    <col min="8" max="8" width="48.19921875" customWidth="1"/>
    <col min="9" max="9" width="1.296875" style="62" customWidth="1"/>
    <col min="10" max="11" width="12.8984375" style="39" customWidth="1"/>
    <col min="12" max="12" width="8.19921875" style="39" customWidth="1"/>
    <col min="13" max="13" width="3.296875" style="133" customWidth="1"/>
    <col min="14" max="14" width="5.8984375" style="9" customWidth="1"/>
    <col min="15" max="15" width="48.19921875" style="9" customWidth="1"/>
    <col min="16" max="16" width="11.19921875" style="37"/>
    <col min="17" max="17" width="5.09765625" style="37" customWidth="1"/>
    <col min="18" max="18" width="11.19921875" style="37"/>
  </cols>
  <sheetData>
    <row r="1" spans="1:18" x14ac:dyDescent="0.25">
      <c r="B1" s="9"/>
      <c r="C1" s="38"/>
    </row>
    <row r="2" spans="1:18" x14ac:dyDescent="0.25">
      <c r="A2" s="64"/>
      <c r="B2" s="178" t="s">
        <v>216</v>
      </c>
      <c r="C2" s="194"/>
      <c r="D2" s="194"/>
      <c r="E2" s="194"/>
      <c r="F2" s="195"/>
      <c r="G2" s="134"/>
      <c r="J2" s="200" t="s">
        <v>168</v>
      </c>
      <c r="K2"/>
      <c r="L2"/>
      <c r="M2" s="37"/>
    </row>
    <row r="3" spans="1:18" ht="13.8" customHeight="1" x14ac:dyDescent="0.25">
      <c r="A3" s="64"/>
      <c r="B3" s="196"/>
      <c r="C3" s="197"/>
      <c r="D3" s="197"/>
      <c r="E3" s="197"/>
      <c r="F3" s="198"/>
      <c r="G3" s="134"/>
      <c r="J3" s="201"/>
      <c r="K3"/>
      <c r="L3"/>
      <c r="M3" s="37"/>
    </row>
    <row r="4" spans="1:18" x14ac:dyDescent="0.25">
      <c r="A4" s="64"/>
      <c r="B4" s="196"/>
      <c r="C4" s="197"/>
      <c r="D4" s="197"/>
      <c r="E4" s="197"/>
      <c r="F4" s="198"/>
      <c r="G4" s="134"/>
      <c r="J4" s="202"/>
      <c r="K4" s="31"/>
      <c r="L4" s="31"/>
      <c r="M4" s="137"/>
      <c r="N4" s="31"/>
      <c r="O4" s="31"/>
    </row>
    <row r="5" spans="1:18" x14ac:dyDescent="0.25">
      <c r="B5" s="196"/>
      <c r="C5" s="197"/>
      <c r="D5" s="197"/>
      <c r="E5" s="197"/>
      <c r="F5" s="198"/>
      <c r="G5" s="134"/>
      <c r="H5" s="71" t="s">
        <v>164</v>
      </c>
      <c r="I5" s="72"/>
      <c r="J5" s="79">
        <f>COUNTIF('Risk identification'!K7:K22,1)+COUNTIFS('Risk identification'!G61:G72,H$5,'Risk identification'!K$61:K$72,1)</f>
        <v>16</v>
      </c>
      <c r="K5" s="31"/>
      <c r="L5" s="31"/>
      <c r="M5" s="137"/>
      <c r="N5" s="31"/>
      <c r="O5" s="31"/>
    </row>
    <row r="6" spans="1:18" s="9" customFormat="1" ht="14.4" x14ac:dyDescent="0.3">
      <c r="A6" s="37"/>
      <c r="B6" s="66">
        <v>1</v>
      </c>
      <c r="C6" s="32" t="s">
        <v>142</v>
      </c>
      <c r="D6" s="32"/>
      <c r="E6" s="32"/>
      <c r="F6" s="69"/>
      <c r="G6" s="35"/>
      <c r="H6" s="73" t="s">
        <v>59</v>
      </c>
      <c r="I6" s="74"/>
      <c r="J6" s="80">
        <f>COUNTIF('Risk identification'!K23:K43,1)+COUNTIFS('Risk identification'!G61:G72,H$6,'Risk identification'!K$61:K$72,1)</f>
        <v>21</v>
      </c>
      <c r="K6" s="32"/>
      <c r="L6" s="32"/>
      <c r="M6" s="138"/>
      <c r="N6" s="32"/>
      <c r="O6" s="32"/>
      <c r="P6" s="37"/>
      <c r="Q6" s="37"/>
      <c r="R6" s="37"/>
    </row>
    <row r="7" spans="1:18" s="9" customFormat="1" ht="14.4" x14ac:dyDescent="0.3">
      <c r="A7" s="37"/>
      <c r="B7" s="67">
        <v>2</v>
      </c>
      <c r="C7" s="32" t="s">
        <v>143</v>
      </c>
      <c r="D7" s="32"/>
      <c r="E7" s="32"/>
      <c r="F7" s="69"/>
      <c r="G7" s="35"/>
      <c r="H7" s="75" t="s">
        <v>153</v>
      </c>
      <c r="I7" s="76"/>
      <c r="J7" s="81">
        <f>COUNTIF('Risk identification'!K44:K60,1)+COUNTIFS('Risk identification'!G61:G72,H$7,'Risk identification'!K$61:K$72,1)</f>
        <v>17</v>
      </c>
      <c r="K7" s="32"/>
      <c r="L7" s="32"/>
      <c r="M7" s="138"/>
      <c r="N7" s="32"/>
      <c r="O7" s="32"/>
      <c r="P7" s="37"/>
      <c r="Q7" s="37"/>
      <c r="R7" s="37"/>
    </row>
    <row r="8" spans="1:18" s="9" customFormat="1" ht="14.4" x14ac:dyDescent="0.3">
      <c r="A8" s="37"/>
      <c r="B8" s="68">
        <v>23</v>
      </c>
      <c r="C8" s="65" t="s">
        <v>144</v>
      </c>
      <c r="D8" s="65"/>
      <c r="E8" s="65"/>
      <c r="F8" s="70"/>
      <c r="G8" s="135"/>
      <c r="H8" s="77" t="s">
        <v>129</v>
      </c>
      <c r="I8" s="78"/>
      <c r="J8" s="82">
        <f>COUNTIF('Risk identification'!$K$61:$K$72,1)-COUNTIFS('Risk identification'!$G$61:$G$72,H$5,'Risk identification'!K$61:K$72,1)-COUNTIFS('Risk identification'!$G$61:$G$72,H$6,'Risk identification'!K$61:K$72,1)-COUNTIFS('Risk identification'!$G$61:$G$72,H$7,'Risk identification'!K$61:K$72,1)</f>
        <v>3</v>
      </c>
      <c r="K8" s="88">
        <f>SUM(J5:J8)</f>
        <v>57</v>
      </c>
      <c r="L8" s="32"/>
      <c r="M8" s="138"/>
      <c r="N8" s="32"/>
      <c r="O8" s="32"/>
      <c r="P8" s="37"/>
      <c r="Q8" s="37"/>
      <c r="R8" s="37"/>
    </row>
    <row r="9" spans="1:18" s="9" customFormat="1" x14ac:dyDescent="0.25">
      <c r="A9" s="37"/>
      <c r="F9" s="39"/>
      <c r="G9" s="133"/>
      <c r="I9" s="62"/>
      <c r="L9" s="39"/>
      <c r="M9" s="133"/>
      <c r="P9" s="37"/>
      <c r="Q9" s="37"/>
      <c r="R9" s="37"/>
    </row>
    <row r="10" spans="1:18" x14ac:dyDescent="0.25">
      <c r="D10" s="199" t="s">
        <v>165</v>
      </c>
      <c r="E10" s="199"/>
      <c r="F10" s="193">
        <v>44197</v>
      </c>
      <c r="G10" s="193"/>
      <c r="J10" s="199" t="s">
        <v>166</v>
      </c>
      <c r="K10" s="199"/>
      <c r="L10" s="193">
        <v>44197</v>
      </c>
      <c r="M10" s="193"/>
    </row>
    <row r="11" spans="1:18" x14ac:dyDescent="0.25">
      <c r="B11" s="17" t="s">
        <v>13</v>
      </c>
      <c r="C11" s="3" t="s">
        <v>14</v>
      </c>
      <c r="D11" s="40" t="s">
        <v>21</v>
      </c>
      <c r="E11" s="40" t="s">
        <v>22</v>
      </c>
      <c r="F11" s="40" t="s">
        <v>23</v>
      </c>
      <c r="G11" s="40"/>
      <c r="H11" s="42" t="s">
        <v>24</v>
      </c>
      <c r="I11" s="63"/>
      <c r="J11" s="40" t="s">
        <v>21</v>
      </c>
      <c r="K11" s="40" t="s">
        <v>22</v>
      </c>
      <c r="L11" s="40" t="s">
        <v>23</v>
      </c>
      <c r="M11" s="40"/>
      <c r="N11" s="42" t="s">
        <v>174</v>
      </c>
      <c r="O11" s="42" t="s">
        <v>177</v>
      </c>
    </row>
    <row r="12" spans="1:18" ht="19.2" customHeight="1" x14ac:dyDescent="0.25">
      <c r="A12" s="37">
        <v>1</v>
      </c>
      <c r="B12" s="9" t="str">
        <f>IFERROR(INDEX('Risk identification'!B$7:H$72,MATCH(A12,'Risk identification'!N$7:N$72,0),1),"")</f>
        <v>A-1</v>
      </c>
      <c r="C12" s="21" t="str">
        <f>IFERROR(INDEX('Risk identification'!B$7:H$72,MATCH(A12,'Risk identification'!N$7:N$72,0),7),"")</f>
        <v>External natural hazards damaging the infrastructure</v>
      </c>
      <c r="D12" s="21">
        <v>1</v>
      </c>
      <c r="E12" s="21">
        <v>1</v>
      </c>
      <c r="F12" s="61">
        <f>IF(I12,D12+E12,"")</f>
        <v>2</v>
      </c>
      <c r="G12" s="136">
        <f>IFERROR(VLOOKUP(CONCATENATE(D12,"-",E12),Feuil2!C$2:G$101,5,FALSE),"")</f>
        <v>1</v>
      </c>
      <c r="H12" s="60"/>
      <c r="I12" s="62" t="b">
        <f>IF(IFERROR(MATCH(A12,'Risk identification'!N$7:N$72,0)&gt;0,FALSE),TRUE,FALSE)</f>
        <v>1</v>
      </c>
      <c r="J12" s="21"/>
      <c r="K12" s="21"/>
      <c r="L12" s="61">
        <f>IF(I12,J12+K12,"")</f>
        <v>0</v>
      </c>
      <c r="M12" s="136" t="str">
        <f>IFERROR(VLOOKUP(CONCATENATE(J12,"-",K12),Feuil2!C$2:G$101,5,FALSE),"")</f>
        <v/>
      </c>
      <c r="N12" s="91" t="str">
        <f>IF(COUNTIF('Risk identification'!B$7:B$60,'Risk assessment'!B12)&gt;0,(HYPERLINK(CONCATENATE("https://www.georisk-project.eu/risk-information/?id=",IF(LEN(B7)=5,LEFT(B7,3),B7)), "(Info)")),"")</f>
        <v>(Info)</v>
      </c>
      <c r="O12" s="60"/>
      <c r="P12" s="37" t="str">
        <f>IF((D12&lt;&gt;"")*(E12&lt;&gt;"")=1,CONCATENATE(D12,"-",E12),"")</f>
        <v>1-1</v>
      </c>
      <c r="Q12" s="37">
        <f>IF((D12&lt;&gt;"")*(E12&lt;&gt;"")=1,COUNTIF(P$12:P12,P12),"")</f>
        <v>1</v>
      </c>
      <c r="R12" s="37" t="str">
        <f>IF((D12&lt;&gt;"")*(E12&lt;&gt;"")=1,CONCATENATE(P12,"-",Q12),"")</f>
        <v>1-1-1</v>
      </c>
    </row>
    <row r="13" spans="1:18" ht="19.2" customHeight="1" x14ac:dyDescent="0.25">
      <c r="A13" s="37">
        <v>2</v>
      </c>
      <c r="B13" s="9" t="str">
        <f>IFERROR(INDEX('Risk identification'!B$7:H$72,MATCH(A13,'Risk identification'!N$7:N$72,0),1),"")</f>
        <v>A-2</v>
      </c>
      <c r="C13" s="21" t="str">
        <f>IFERROR(INDEX('Risk identification'!B$7:H$72,MATCH(A13,'Risk identification'!N$7:N$72,0),7),"")</f>
        <v>Anthropogenic hazard damaging the infrastructure</v>
      </c>
      <c r="D13" s="21">
        <v>1</v>
      </c>
      <c r="E13" s="21">
        <v>1</v>
      </c>
      <c r="F13" s="61">
        <f t="shared" ref="F13:F76" si="0">IF(I13,D13+E13,"")</f>
        <v>2</v>
      </c>
      <c r="G13" s="136">
        <f>IFERROR(VLOOKUP(CONCATENATE(D13,"-",E13),Feuil2!C$2:G$101,5,FALSE),"")</f>
        <v>1</v>
      </c>
      <c r="H13" s="43"/>
      <c r="I13" s="62" t="b">
        <f>IF(IFERROR(MATCH(A13,'Risk identification'!N$7:N$72,0)&gt;0,FALSE),TRUE,FALSE)</f>
        <v>1</v>
      </c>
      <c r="J13" s="21"/>
      <c r="K13" s="21"/>
      <c r="L13" s="61">
        <f t="shared" ref="L13:L76" si="1">IF(I13,J13+K13,"")</f>
        <v>0</v>
      </c>
      <c r="M13" s="136" t="str">
        <f>IFERROR(VLOOKUP(CONCATENATE(J13,"-",K13),Feuil2!C$2:G$101,5,FALSE),"")</f>
        <v/>
      </c>
      <c r="N13" s="91" t="str">
        <f>IF(COUNTIF('Risk identification'!B$7:B$60,'Risk assessment'!B13)&gt;0,(HYPERLINK(CONCATENATE("https://www.georisk-project.eu/risk-information/?id=",IF(LEN(B8)=5,LEFT(B8,3),B8)), "(Info)")),"")</f>
        <v>(Info)</v>
      </c>
      <c r="O13" s="43"/>
      <c r="P13" s="37" t="str">
        <f t="shared" ref="P13:P76" si="2">IF((D13&lt;&gt;"")*(E13&lt;&gt;"")=1,CONCATENATE(D13,"-",E13),"")</f>
        <v>1-1</v>
      </c>
      <c r="Q13" s="37">
        <f>IF((D13&lt;&gt;"")*(E13&lt;&gt;"")=1,COUNTIF(P$12:P13,P13),"")</f>
        <v>2</v>
      </c>
      <c r="R13" s="37" t="str">
        <f t="shared" ref="R13:R76" si="3">IF((D13&lt;&gt;"")*(E13&lt;&gt;"")=1,CONCATENATE(P13,"-",Q13),"")</f>
        <v>1-1-2</v>
      </c>
    </row>
    <row r="14" spans="1:18" ht="19.2" customHeight="1" x14ac:dyDescent="0.25">
      <c r="A14" s="37">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21">
        <v>1</v>
      </c>
      <c r="E14" s="21">
        <v>1</v>
      </c>
      <c r="F14" s="61">
        <f t="shared" si="0"/>
        <v>2</v>
      </c>
      <c r="G14" s="136">
        <f>IFERROR(VLOOKUP(CONCATENATE(D14,"-",E14),Feuil2!C$2:G$101,5,FALSE),"")</f>
        <v>1</v>
      </c>
      <c r="H14" s="41"/>
      <c r="I14" s="62" t="b">
        <f>IF(IFERROR(MATCH(A14,'Risk identification'!N$7:N$72,0)&gt;0,FALSE),TRUE,FALSE)</f>
        <v>1</v>
      </c>
      <c r="J14" s="21"/>
      <c r="K14" s="21"/>
      <c r="L14" s="61">
        <f t="shared" si="1"/>
        <v>0</v>
      </c>
      <c r="M14" s="136" t="str">
        <f>IFERROR(VLOOKUP(CONCATENATE(J14,"-",K14),Feuil2!C$2:G$101,5,FALSE),"")</f>
        <v/>
      </c>
      <c r="N14" s="91" t="str">
        <f>IF(COUNTIF('Risk identification'!B$7:B$60,'Risk assessment'!B14)&gt;0,(HYPERLINK(CONCATENATE("https://www.georisk-project.eu/risk-information/?id=",IF(LEN(B9)=5,LEFT(B9,3),B9)), "(Info)")),"")</f>
        <v>(Info)</v>
      </c>
      <c r="O14" s="41"/>
      <c r="P14" s="37" t="str">
        <f t="shared" si="2"/>
        <v>1-1</v>
      </c>
      <c r="Q14" s="37">
        <f>IF((D14&lt;&gt;"")*(E14&lt;&gt;"")=1,COUNTIF(P$12:P14,P14),"")</f>
        <v>3</v>
      </c>
      <c r="R14" s="37" t="str">
        <f t="shared" si="3"/>
        <v>1-1-3</v>
      </c>
    </row>
    <row r="15" spans="1:18" ht="19.2" customHeight="1" x14ac:dyDescent="0.25">
      <c r="A15" s="37">
        <v>4</v>
      </c>
      <c r="B15" s="9" t="str">
        <f>IFERROR(INDEX('Risk identification'!B$7:H$72,MATCH(A15,'Risk identification'!N$7:N$72,0),1),"")</f>
        <v>B-2</v>
      </c>
      <c r="C15" s="21" t="str">
        <f>IFERROR(INDEX('Risk identification'!B$7:H$72,MATCH(A15,'Risk identification'!N$7:N$72,0),7),"")</f>
        <v>Lack of financing for the next phases</v>
      </c>
      <c r="D15" s="21">
        <v>1</v>
      </c>
      <c r="E15" s="21">
        <v>1</v>
      </c>
      <c r="F15" s="61">
        <f t="shared" si="0"/>
        <v>2</v>
      </c>
      <c r="G15" s="136">
        <f>IFERROR(VLOOKUP(CONCATENATE(D15,"-",E15),Feuil2!C$2:G$101,5,FALSE),"")</f>
        <v>1</v>
      </c>
      <c r="H15" s="41"/>
      <c r="I15" s="62" t="b">
        <f>IF(IFERROR(MATCH(A15,'Risk identification'!N$7:N$72,0)&gt;0,FALSE),TRUE,FALSE)</f>
        <v>1</v>
      </c>
      <c r="J15" s="21"/>
      <c r="K15" s="21"/>
      <c r="L15" s="61">
        <f t="shared" si="1"/>
        <v>0</v>
      </c>
      <c r="M15" s="136" t="str">
        <f>IFERROR(VLOOKUP(CONCATENATE(J15,"-",K15),Feuil2!C$2:G$101,5,FALSE),"")</f>
        <v/>
      </c>
      <c r="N15" s="91" t="str">
        <f>IF(COUNTIF('Risk identification'!B$7:B$60,'Risk assessment'!B15)&gt;0,(HYPERLINK(CONCATENATE("https://www.georisk-project.eu/risk-information/?id=",IF(LEN(B10)=5,LEFT(B10,3),B10)), "(Info)")),"")</f>
        <v>(Info)</v>
      </c>
      <c r="O15" s="41"/>
      <c r="P15" s="37" t="str">
        <f t="shared" si="2"/>
        <v>1-1</v>
      </c>
      <c r="Q15" s="37">
        <f>IF((D15&lt;&gt;"")*(E15&lt;&gt;"")=1,COUNTIF(P$12:P15,P15),"")</f>
        <v>4</v>
      </c>
      <c r="R15" s="37" t="str">
        <f t="shared" si="3"/>
        <v>1-1-4</v>
      </c>
    </row>
    <row r="16" spans="1:18" ht="19.2" customHeight="1" x14ac:dyDescent="0.25">
      <c r="A16" s="37">
        <v>5</v>
      </c>
      <c r="B16" s="9" t="str">
        <f>IFERROR(INDEX('Risk identification'!B$7:H$72,MATCH(A16,'Risk identification'!N$7:N$72,0),1),"")</f>
        <v>B-3</v>
      </c>
      <c r="C16" s="21" t="str">
        <f>IFERROR(INDEX('Risk identification'!B$7:H$72,MATCH(A16,'Risk identification'!N$7:N$72,0),7),"")</f>
        <v>Low social acceptance put barrier to development</v>
      </c>
      <c r="D16" s="21">
        <v>1</v>
      </c>
      <c r="E16" s="21">
        <v>1</v>
      </c>
      <c r="F16" s="61">
        <f t="shared" si="0"/>
        <v>2</v>
      </c>
      <c r="G16" s="136">
        <f>IFERROR(VLOOKUP(CONCATENATE(D16,"-",E16),Feuil2!C$2:G$101,5,FALSE),"")</f>
        <v>1</v>
      </c>
      <c r="H16" s="41"/>
      <c r="I16" s="62" t="b">
        <f>IF(IFERROR(MATCH(A16,'Risk identification'!N$7:N$72,0)&gt;0,FALSE),TRUE,FALSE)</f>
        <v>1</v>
      </c>
      <c r="J16" s="21"/>
      <c r="K16" s="21"/>
      <c r="L16" s="61">
        <f t="shared" si="1"/>
        <v>0</v>
      </c>
      <c r="M16" s="136" t="str">
        <f>IFERROR(VLOOKUP(CONCATENATE(J16,"-",K16),Feuil2!C$2:G$101,5,FALSE),"")</f>
        <v/>
      </c>
      <c r="N16" s="91" t="str">
        <f>IF(COUNTIF('Risk identification'!B$7:B$60,'Risk assessment'!B16)&gt;0,(HYPERLINK(CONCATENATE("https://www.georisk-project.eu/risk-information/?id=",IF(LEN(B11)=5,LEFT(B11,3),B11)), "(Info)")),"")</f>
        <v>(Info)</v>
      </c>
      <c r="O16" s="41"/>
      <c r="P16" s="37" t="str">
        <f t="shared" si="2"/>
        <v>1-1</v>
      </c>
      <c r="Q16" s="37">
        <f>IF((D16&lt;&gt;"")*(E16&lt;&gt;"")=1,COUNTIF(P$12:P16,P16),"")</f>
        <v>5</v>
      </c>
      <c r="R16" s="37" t="str">
        <f t="shared" si="3"/>
        <v>1-1-5</v>
      </c>
    </row>
    <row r="17" spans="1:18" ht="19.2" customHeight="1" x14ac:dyDescent="0.25">
      <c r="A17" s="37">
        <v>6</v>
      </c>
      <c r="B17" s="9" t="str">
        <f>IFERROR(INDEX('Risk identification'!B$7:H$72,MATCH(A17,'Risk identification'!N$7:N$72,0),1),"")</f>
        <v>B-4</v>
      </c>
      <c r="C17" s="21" t="str">
        <f>IFERROR(INDEX('Risk identification'!B$7:H$72,MATCH(A17,'Risk identification'!N$7:N$72,0),7),"")</f>
        <v>Public opposition against nuisances from the exploitation</v>
      </c>
      <c r="D17" s="21">
        <v>1</v>
      </c>
      <c r="E17" s="21">
        <v>1</v>
      </c>
      <c r="F17" s="61">
        <f t="shared" si="0"/>
        <v>2</v>
      </c>
      <c r="G17" s="136">
        <f>IFERROR(VLOOKUP(CONCATENATE(D17,"-",E17),Feuil2!C$2:G$101,5,FALSE),"")</f>
        <v>1</v>
      </c>
      <c r="H17" s="41"/>
      <c r="I17" s="62" t="b">
        <f>IF(IFERROR(MATCH(A17,'Risk identification'!N$7:N$72,0)&gt;0,FALSE),TRUE,FALSE)</f>
        <v>1</v>
      </c>
      <c r="J17" s="21"/>
      <c r="K17" s="21"/>
      <c r="L17" s="61">
        <f t="shared" si="1"/>
        <v>0</v>
      </c>
      <c r="M17" s="136" t="str">
        <f>IFERROR(VLOOKUP(CONCATENATE(J17,"-",K17),Feuil2!C$2:G$101,5,FALSE),"")</f>
        <v/>
      </c>
      <c r="N17" s="91" t="str">
        <f>IF(COUNTIF('Risk identification'!B$7:B$60,'Risk assessment'!B17)&gt;0,(HYPERLINK(CONCATENATE("https://www.georisk-project.eu/risk-information/?id=",IF(LEN(B12)=5,LEFT(B12,3),B12)), "(Info)")),"")</f>
        <v>(Info)</v>
      </c>
      <c r="O17" s="41"/>
      <c r="P17" s="37" t="str">
        <f t="shared" si="2"/>
        <v>1-1</v>
      </c>
      <c r="Q17" s="37">
        <f>IF((D17&lt;&gt;"")*(E17&lt;&gt;"")=1,COUNTIF(P$12:P17,P17),"")</f>
        <v>6</v>
      </c>
      <c r="R17" s="37" t="str">
        <f t="shared" si="3"/>
        <v>1-1-6</v>
      </c>
    </row>
    <row r="18" spans="1:18" ht="19.2" customHeight="1" x14ac:dyDescent="0.25">
      <c r="A18" s="37">
        <v>7</v>
      </c>
      <c r="B18" s="9" t="str">
        <f>IFERROR(INDEX('Risk identification'!B$7:H$72,MATCH(A18,'Risk identification'!N$7:N$72,0),1),"")</f>
        <v>B-6</v>
      </c>
      <c r="C18" s="21" t="str">
        <f>IFERROR(INDEX('Risk identification'!B$7:H$72,MATCH(A18,'Risk identification'!N$7:N$72,0),7),"")</f>
        <v>Lack or loss of clients</v>
      </c>
      <c r="D18" s="21">
        <v>1</v>
      </c>
      <c r="E18" s="21">
        <v>1</v>
      </c>
      <c r="F18" s="61">
        <f t="shared" si="0"/>
        <v>2</v>
      </c>
      <c r="G18" s="136">
        <f>IFERROR(VLOOKUP(CONCATENATE(D18,"-",E18),Feuil2!C$2:G$101,5,FALSE),"")</f>
        <v>1</v>
      </c>
      <c r="H18" s="41"/>
      <c r="I18" s="62" t="b">
        <f>IF(IFERROR(MATCH(A18,'Risk identification'!N$7:N$72,0)&gt;0,FALSE),TRUE,FALSE)</f>
        <v>1</v>
      </c>
      <c r="J18" s="21"/>
      <c r="K18" s="21"/>
      <c r="L18" s="61">
        <f t="shared" si="1"/>
        <v>0</v>
      </c>
      <c r="M18" s="136" t="str">
        <f>IFERROR(VLOOKUP(CONCATENATE(J18,"-",K18),Feuil2!C$2:G$101,5,FALSE),"")</f>
        <v/>
      </c>
      <c r="N18" s="91" t="str">
        <f>IF(COUNTIF('Risk identification'!B$7:B$60,'Risk assessment'!B18)&gt;0,(HYPERLINK(CONCATENATE("https://www.georisk-project.eu/risk-information/?id=",IF(LEN(B13)=5,LEFT(B13,3),B13)), "(Info)")),"")</f>
        <v>(Info)</v>
      </c>
      <c r="O18" s="41"/>
      <c r="P18" s="37" t="str">
        <f t="shared" si="2"/>
        <v>1-1</v>
      </c>
      <c r="Q18" s="37">
        <f>IF((D18&lt;&gt;"")*(E18&lt;&gt;"")=1,COUNTIF(P$12:P18,P18),"")</f>
        <v>7</v>
      </c>
      <c r="R18" s="37" t="str">
        <f t="shared" si="3"/>
        <v>1-1-7</v>
      </c>
    </row>
    <row r="19" spans="1:18" ht="19.2" customHeight="1" x14ac:dyDescent="0.25">
      <c r="A19" s="37">
        <v>8</v>
      </c>
      <c r="B19" s="9" t="str">
        <f>IFERROR(INDEX('Risk identification'!B$7:H$72,MATCH(A19,'Risk identification'!N$7:N$72,0),1),"")</f>
        <v>B-8</v>
      </c>
      <c r="C19" s="21" t="str">
        <f>IFERROR(INDEX('Risk identification'!B$7:H$72,MATCH(A19,'Risk identification'!N$7:N$72,0),7),"")</f>
        <v>Significant changes of energy costs</v>
      </c>
      <c r="D19" s="21">
        <v>1</v>
      </c>
      <c r="E19" s="21">
        <v>1</v>
      </c>
      <c r="F19" s="61">
        <f t="shared" si="0"/>
        <v>2</v>
      </c>
      <c r="G19" s="136">
        <f>IFERROR(VLOOKUP(CONCATENATE(D19,"-",E19),Feuil2!C$2:G$101,5,FALSE),"")</f>
        <v>1</v>
      </c>
      <c r="H19" s="41"/>
      <c r="I19" s="62" t="b">
        <f>IF(IFERROR(MATCH(A19,'Risk identification'!N$7:N$72,0)&gt;0,FALSE),TRUE,FALSE)</f>
        <v>1</v>
      </c>
      <c r="J19" s="21"/>
      <c r="K19" s="21"/>
      <c r="L19" s="61">
        <f t="shared" si="1"/>
        <v>0</v>
      </c>
      <c r="M19" s="136" t="str">
        <f>IFERROR(VLOOKUP(CONCATENATE(J19,"-",K19),Feuil2!C$2:G$101,5,FALSE),"")</f>
        <v/>
      </c>
      <c r="N19" s="91" t="str">
        <f>IF(COUNTIF('Risk identification'!B$7:B$60,'Risk assessment'!B19)&gt;0,(HYPERLINK(CONCATENATE("https://www.georisk-project.eu/risk-information/?id=",IF(LEN(B14)=5,LEFT(B14,3),B14)), "(Info)")),"")</f>
        <v>(Info)</v>
      </c>
      <c r="O19" s="41"/>
      <c r="P19" s="37" t="str">
        <f t="shared" si="2"/>
        <v>1-1</v>
      </c>
      <c r="Q19" s="37">
        <f>IF((D19&lt;&gt;"")*(E19&lt;&gt;"")=1,COUNTIF(P$12:P19,P19),"")</f>
        <v>8</v>
      </c>
      <c r="R19" s="37" t="str">
        <f t="shared" si="3"/>
        <v>1-1-8</v>
      </c>
    </row>
    <row r="20" spans="1:18" ht="19.2" customHeight="1" x14ac:dyDescent="0.25">
      <c r="A20" s="37">
        <v>9</v>
      </c>
      <c r="B20" s="9" t="str">
        <f>IFERROR(INDEX('Risk identification'!B$7:H$72,MATCH(A20,'Risk identification'!N$7:N$72,0),1),"")</f>
        <v>C-1</v>
      </c>
      <c r="C20" s="21" t="str">
        <f>IFERROR(INDEX('Risk identification'!B$7:H$72,MATCH(A20,'Risk identification'!N$7:N$72,0),7),"")</f>
        <v>Low financing for work leading to low safety standards</v>
      </c>
      <c r="D20" s="21">
        <v>1</v>
      </c>
      <c r="E20" s="21">
        <v>1</v>
      </c>
      <c r="F20" s="61">
        <f t="shared" si="0"/>
        <v>2</v>
      </c>
      <c r="G20" s="136">
        <f>IFERROR(VLOOKUP(CONCATENATE(D20,"-",E20),Feuil2!C$2:G$101,5,FALSE),"")</f>
        <v>1</v>
      </c>
      <c r="H20" s="41"/>
      <c r="I20" s="62" t="b">
        <f>IF(IFERROR(MATCH(A20,'Risk identification'!N$7:N$72,0)&gt;0,FALSE),TRUE,FALSE)</f>
        <v>1</v>
      </c>
      <c r="J20" s="21"/>
      <c r="K20" s="21"/>
      <c r="L20" s="61">
        <f t="shared" si="1"/>
        <v>0</v>
      </c>
      <c r="M20" s="136" t="str">
        <f>IFERROR(VLOOKUP(CONCATENATE(J20,"-",K20),Feuil2!C$2:G$101,5,FALSE),"")</f>
        <v/>
      </c>
      <c r="N20" s="91" t="str">
        <f>IF(COUNTIF('Risk identification'!B$7:B$60,'Risk assessment'!B20)&gt;0,(HYPERLINK(CONCATENATE("https://www.georisk-project.eu/risk-information/?id=",IF(LEN(B15)=5,LEFT(B15,3),B15)), "(Info)")),"")</f>
        <v>(Info)</v>
      </c>
      <c r="O20" s="41"/>
      <c r="P20" s="37" t="str">
        <f t="shared" si="2"/>
        <v>1-1</v>
      </c>
      <c r="Q20" s="37">
        <f>IF((D20&lt;&gt;"")*(E20&lt;&gt;"")=1,COUNTIF(P$12:P20,P20),"")</f>
        <v>9</v>
      </c>
      <c r="R20" s="37" t="str">
        <f t="shared" si="3"/>
        <v>1-1-9</v>
      </c>
    </row>
    <row r="21" spans="1:18" ht="19.2" customHeight="1" x14ac:dyDescent="0.25">
      <c r="A21" s="37">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21">
        <v>1</v>
      </c>
      <c r="E21" s="21">
        <v>1</v>
      </c>
      <c r="F21" s="61">
        <f t="shared" si="0"/>
        <v>2</v>
      </c>
      <c r="G21" s="136">
        <f>IFERROR(VLOOKUP(CONCATENATE(D21,"-",E21),Feuil2!C$2:G$101,5,FALSE),"")</f>
        <v>1</v>
      </c>
      <c r="H21" s="41"/>
      <c r="I21" s="62" t="b">
        <f>IF(IFERROR(MATCH(A21,'Risk identification'!N$7:N$72,0)&gt;0,FALSE),TRUE,FALSE)</f>
        <v>1</v>
      </c>
      <c r="J21" s="21"/>
      <c r="K21" s="21"/>
      <c r="L21" s="61">
        <f t="shared" si="1"/>
        <v>0</v>
      </c>
      <c r="M21" s="136" t="str">
        <f>IFERROR(VLOOKUP(CONCATENATE(J21,"-",K21),Feuil2!C$2:G$101,5,FALSE),"")</f>
        <v/>
      </c>
      <c r="N21" s="91" t="str">
        <f>IF(COUNTIF('Risk identification'!B$7:B$60,'Risk assessment'!B21)&gt;0,(HYPERLINK(CONCATENATE("https://www.georisk-project.eu/risk-information/?id=",IF(LEN(B16)=5,LEFT(B16,3),B16)), "(Info)")),"")</f>
        <v>(Info)</v>
      </c>
      <c r="O21" s="41"/>
      <c r="P21" s="37" t="str">
        <f t="shared" si="2"/>
        <v>1-1</v>
      </c>
      <c r="Q21" s="37">
        <f>IF((D21&lt;&gt;"")*(E21&lt;&gt;"")=1,COUNTIF(P$12:P21,P21),"")</f>
        <v>10</v>
      </c>
      <c r="R21" s="37" t="str">
        <f t="shared" si="3"/>
        <v>1-1-10</v>
      </c>
    </row>
    <row r="22" spans="1:18" ht="19.2" customHeight="1" x14ac:dyDescent="0.25">
      <c r="A22" s="37">
        <v>11</v>
      </c>
      <c r="B22" s="9" t="str">
        <f>IFERROR(INDEX('Risk identification'!B$7:H$72,MATCH(A22,'Risk identification'!N$7:N$72,0),1),"")</f>
        <v>C-2</v>
      </c>
      <c r="C22" s="21" t="str">
        <f>IFERROR(INDEX('Risk identification'!B$7:H$72,MATCH(A22,'Risk identification'!N$7:N$72,0),7),"")</f>
        <v>Suboptimal design of well leads to reduced flow rate</v>
      </c>
      <c r="D22" s="21">
        <v>1</v>
      </c>
      <c r="E22" s="21">
        <v>1</v>
      </c>
      <c r="F22" s="61">
        <f t="shared" si="0"/>
        <v>2</v>
      </c>
      <c r="G22" s="136">
        <f>IFERROR(VLOOKUP(CONCATENATE(D22,"-",E22),Feuil2!C$2:G$101,5,FALSE),"")</f>
        <v>1</v>
      </c>
      <c r="H22" s="41"/>
      <c r="I22" s="62" t="b">
        <f>IF(IFERROR(MATCH(A22,'Risk identification'!N$7:N$72,0)&gt;0,FALSE),TRUE,FALSE)</f>
        <v>1</v>
      </c>
      <c r="J22" s="21"/>
      <c r="K22" s="21"/>
      <c r="L22" s="61">
        <f t="shared" si="1"/>
        <v>0</v>
      </c>
      <c r="M22" s="136" t="str">
        <f>IFERROR(VLOOKUP(CONCATENATE(J22,"-",K22),Feuil2!C$2:G$101,5,FALSE),"")</f>
        <v/>
      </c>
      <c r="N22" s="91" t="str">
        <f>IF(COUNTIF('Risk identification'!B$7:B$60,'Risk assessment'!B22)&gt;0,(HYPERLINK(CONCATENATE("https://www.georisk-project.eu/risk-information/?id=",IF(LEN(B17)=5,LEFT(B17,3),B17)), "(Info)")),"")</f>
        <v>(Info)</v>
      </c>
      <c r="O22" s="41"/>
      <c r="P22" s="37" t="str">
        <f t="shared" si="2"/>
        <v>1-1</v>
      </c>
      <c r="Q22" s="37">
        <f>IF((D22&lt;&gt;"")*(E22&lt;&gt;"")=1,COUNTIF(P$12:P22,P22),"")</f>
        <v>11</v>
      </c>
      <c r="R22" s="37" t="str">
        <f t="shared" si="3"/>
        <v>1-1-11</v>
      </c>
    </row>
    <row r="23" spans="1:18" ht="19.2" customHeight="1" x14ac:dyDescent="0.25">
      <c r="A23" s="37">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21">
        <v>1</v>
      </c>
      <c r="E23" s="21">
        <v>1</v>
      </c>
      <c r="F23" s="61">
        <f t="shared" si="0"/>
        <v>2</v>
      </c>
      <c r="G23" s="136">
        <f>IFERROR(VLOOKUP(CONCATENATE(D23,"-",E23),Feuil2!C$2:G$101,5,FALSE),"")</f>
        <v>1</v>
      </c>
      <c r="H23" s="41"/>
      <c r="I23" s="62" t="b">
        <f>IF(IFERROR(MATCH(A23,'Risk identification'!N$7:N$72,0)&gt;0,FALSE),TRUE,FALSE)</f>
        <v>1</v>
      </c>
      <c r="J23" s="21"/>
      <c r="K23" s="21"/>
      <c r="L23" s="61">
        <f t="shared" si="1"/>
        <v>0</v>
      </c>
      <c r="M23" s="136" t="str">
        <f>IFERROR(VLOOKUP(CONCATENATE(J23,"-",K23),Feuil2!C$2:G$101,5,FALSE),"")</f>
        <v/>
      </c>
      <c r="N23" s="91" t="str">
        <f>IF(COUNTIF('Risk identification'!B$7:B$60,'Risk assessment'!B23)&gt;0,(HYPERLINK(CONCATENATE("https://www.georisk-project.eu/risk-information/?id=",IF(LEN(B18)=5,LEFT(B18,3),B18)), "(Info)")),"")</f>
        <v>(Info)</v>
      </c>
      <c r="O23" s="41"/>
      <c r="P23" s="37" t="str">
        <f t="shared" si="2"/>
        <v>1-1</v>
      </c>
      <c r="Q23" s="37">
        <f>IF((D23&lt;&gt;"")*(E23&lt;&gt;"")=1,COUNTIF(P$12:P23,P23),"")</f>
        <v>12</v>
      </c>
      <c r="R23" s="37" t="str">
        <f t="shared" si="3"/>
        <v>1-1-12</v>
      </c>
    </row>
    <row r="24" spans="1:18" ht="19.2" customHeight="1" x14ac:dyDescent="0.25">
      <c r="A24" s="37">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21">
        <v>1</v>
      </c>
      <c r="E24" s="21">
        <v>1</v>
      </c>
      <c r="F24" s="61">
        <f t="shared" si="0"/>
        <v>2</v>
      </c>
      <c r="G24" s="136">
        <f>IFERROR(VLOOKUP(CONCATENATE(D24,"-",E24),Feuil2!C$2:G$101,5,FALSE),"")</f>
        <v>1</v>
      </c>
      <c r="H24" s="41"/>
      <c r="I24" s="62" t="b">
        <f>IF(IFERROR(MATCH(A24,'Risk identification'!N$7:N$72,0)&gt;0,FALSE),TRUE,FALSE)</f>
        <v>1</v>
      </c>
      <c r="J24" s="21"/>
      <c r="K24" s="21"/>
      <c r="L24" s="61">
        <f t="shared" si="1"/>
        <v>0</v>
      </c>
      <c r="M24" s="136" t="str">
        <f>IFERROR(VLOOKUP(CONCATENATE(J24,"-",K24),Feuil2!C$2:G$101,5,FALSE),"")</f>
        <v/>
      </c>
      <c r="N24" s="91" t="str">
        <f>IF(COUNTIF('Risk identification'!B$7:B$60,'Risk assessment'!B24)&gt;0,(HYPERLINK(CONCATENATE("https://www.georisk-project.eu/risk-information/?id=",IF(LEN(B19)=5,LEFT(B19,3),B19)), "(Info)")),"")</f>
        <v>(Info)</v>
      </c>
      <c r="O24" s="41"/>
      <c r="P24" s="37" t="str">
        <f t="shared" si="2"/>
        <v>1-1</v>
      </c>
      <c r="Q24" s="37">
        <f>IF((D24&lt;&gt;"")*(E24&lt;&gt;"")=1,COUNTIF(P$12:P24,P24),"")</f>
        <v>13</v>
      </c>
      <c r="R24" s="37" t="str">
        <f t="shared" si="3"/>
        <v>1-1-13</v>
      </c>
    </row>
    <row r="25" spans="1:18" ht="19.2" customHeight="1" x14ac:dyDescent="0.25">
      <c r="A25" s="37">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21">
        <v>1</v>
      </c>
      <c r="E25" s="21">
        <v>1</v>
      </c>
      <c r="F25" s="61">
        <f t="shared" si="0"/>
        <v>2</v>
      </c>
      <c r="G25" s="136">
        <f>IFERROR(VLOOKUP(CONCATENATE(D25,"-",E25),Feuil2!C$2:G$101,5,FALSE),"")</f>
        <v>1</v>
      </c>
      <c r="H25" s="41"/>
      <c r="I25" s="62" t="b">
        <f>IF(IFERROR(MATCH(A25,'Risk identification'!N$7:N$72,0)&gt;0,FALSE),TRUE,FALSE)</f>
        <v>1</v>
      </c>
      <c r="J25" s="21"/>
      <c r="K25" s="21"/>
      <c r="L25" s="61">
        <f t="shared" si="1"/>
        <v>0</v>
      </c>
      <c r="M25" s="136" t="str">
        <f>IFERROR(VLOOKUP(CONCATENATE(J25,"-",K25),Feuil2!C$2:G$101,5,FALSE),"")</f>
        <v/>
      </c>
      <c r="N25" s="91" t="str">
        <f>IF(COUNTIF('Risk identification'!B$7:B$60,'Risk assessment'!B25)&gt;0,(HYPERLINK(CONCATENATE("https://www.georisk-project.eu/risk-information/?id=",IF(LEN(B20)=5,LEFT(B20,3),B20)), "(Info)")),"")</f>
        <v>(Info)</v>
      </c>
      <c r="O25" s="41"/>
      <c r="P25" s="37" t="str">
        <f t="shared" si="2"/>
        <v>1-1</v>
      </c>
      <c r="Q25" s="37">
        <f>IF((D25&lt;&gt;"")*(E25&lt;&gt;"")=1,COUNTIF(P$12:P25,P25),"")</f>
        <v>14</v>
      </c>
      <c r="R25" s="37" t="str">
        <f t="shared" si="3"/>
        <v>1-1-14</v>
      </c>
    </row>
    <row r="26" spans="1:18" ht="19.2" customHeight="1" x14ac:dyDescent="0.25">
      <c r="A26" s="37">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21">
        <v>1</v>
      </c>
      <c r="E26" s="21">
        <v>1</v>
      </c>
      <c r="F26" s="61">
        <f t="shared" si="0"/>
        <v>2</v>
      </c>
      <c r="G26" s="136">
        <f>IFERROR(VLOOKUP(CONCATENATE(D26,"-",E26),Feuil2!C$2:G$101,5,FALSE),"")</f>
        <v>1</v>
      </c>
      <c r="H26" s="41"/>
      <c r="I26" s="62" t="b">
        <f>IF(IFERROR(MATCH(A26,'Risk identification'!N$7:N$72,0)&gt;0,FALSE),TRUE,FALSE)</f>
        <v>1</v>
      </c>
      <c r="J26" s="21"/>
      <c r="K26" s="21"/>
      <c r="L26" s="61">
        <f t="shared" si="1"/>
        <v>0</v>
      </c>
      <c r="M26" s="136" t="str">
        <f>IFERROR(VLOOKUP(CONCATENATE(J26,"-",K26),Feuil2!C$2:G$101,5,FALSE),"")</f>
        <v/>
      </c>
      <c r="N26" s="91" t="str">
        <f>IF(COUNTIF('Risk identification'!B$7:B$60,'Risk assessment'!B26)&gt;0,(HYPERLINK(CONCATENATE("https://www.georisk-project.eu/risk-information/?id=",IF(LEN(B21)=5,LEFT(B21,3),B21)), "(Info)")),"")</f>
        <v>(Info)</v>
      </c>
      <c r="O26" s="41"/>
      <c r="P26" s="37" t="str">
        <f t="shared" si="2"/>
        <v>1-1</v>
      </c>
      <c r="Q26" s="37">
        <f>IF((D26&lt;&gt;"")*(E26&lt;&gt;"")=1,COUNTIF(P$12:P26,P26),"")</f>
        <v>15</v>
      </c>
      <c r="R26" s="37" t="str">
        <f t="shared" si="3"/>
        <v>1-1-15</v>
      </c>
    </row>
    <row r="27" spans="1:18" ht="19.2" customHeight="1" x14ac:dyDescent="0.25">
      <c r="A27" s="37">
        <v>16</v>
      </c>
      <c r="B27" s="9" t="str">
        <f>IFERROR(INDEX('Risk identification'!B$7:H$72,MATCH(A27,'Risk identification'!N$7:N$72,0),1),"")</f>
        <v>C-9</v>
      </c>
      <c r="C27" s="21" t="str">
        <f>IFERROR(INDEX('Risk identification'!B$7:H$72,MATCH(A27,'Risk identification'!N$7:N$72,0),7),"")</f>
        <v>Demand analysis and forecast are inaccurate</v>
      </c>
      <c r="D27" s="21">
        <v>1</v>
      </c>
      <c r="E27" s="21">
        <v>1</v>
      </c>
      <c r="F27" s="61">
        <f t="shared" si="0"/>
        <v>2</v>
      </c>
      <c r="G27" s="136">
        <f>IFERROR(VLOOKUP(CONCATENATE(D27,"-",E27),Feuil2!C$2:G$101,5,FALSE),"")</f>
        <v>1</v>
      </c>
      <c r="H27" s="41"/>
      <c r="I27" s="62" t="b">
        <f>IF(IFERROR(MATCH(A27,'Risk identification'!N$7:N$72,0)&gt;0,FALSE),TRUE,FALSE)</f>
        <v>1</v>
      </c>
      <c r="J27" s="21"/>
      <c r="K27" s="21"/>
      <c r="L27" s="61">
        <f t="shared" si="1"/>
        <v>0</v>
      </c>
      <c r="M27" s="136" t="str">
        <f>IFERROR(VLOOKUP(CONCATENATE(J27,"-",K27),Feuil2!C$2:G$101,5,FALSE),"")</f>
        <v/>
      </c>
      <c r="N27" s="91" t="str">
        <f>IF(COUNTIF('Risk identification'!B$7:B$60,'Risk assessment'!B27)&gt;0,(HYPERLINK(CONCATENATE("https://www.georisk-project.eu/risk-information/?id=",IF(LEN(B22)=5,LEFT(B22,3),B22)), "(Info)")),"")</f>
        <v>(Info)</v>
      </c>
      <c r="O27" s="41"/>
      <c r="P27" s="37" t="str">
        <f t="shared" si="2"/>
        <v>1-1</v>
      </c>
      <c r="Q27" s="37">
        <f>IF((D27&lt;&gt;"")*(E27&lt;&gt;"")=1,COUNTIF(P$12:P27,P27),"")</f>
        <v>16</v>
      </c>
      <c r="R27" s="37" t="str">
        <f t="shared" si="3"/>
        <v>1-1-16</v>
      </c>
    </row>
    <row r="28" spans="1:18" ht="19.2" customHeight="1" x14ac:dyDescent="0.25">
      <c r="A28" s="37">
        <v>17</v>
      </c>
      <c r="B28" s="9" t="str">
        <f>IFERROR(INDEX('Risk identification'!B$7:H$72,MATCH(A28,'Risk identification'!N$7:N$72,0),1),"")</f>
        <v>D-1</v>
      </c>
      <c r="C28" s="21" t="str">
        <f>IFERROR(INDEX('Risk identification'!B$7:H$72,MATCH(A28,'Risk identification'!N$7:N$72,0),7),"")</f>
        <v>Flow rate lower than expected (reservoir)</v>
      </c>
      <c r="D28" s="21">
        <v>1</v>
      </c>
      <c r="E28" s="21">
        <v>1</v>
      </c>
      <c r="F28" s="61">
        <f t="shared" si="0"/>
        <v>2</v>
      </c>
      <c r="G28" s="136">
        <f>IFERROR(VLOOKUP(CONCATENATE(D28,"-",E28),Feuil2!C$2:G$101,5,FALSE),"")</f>
        <v>1</v>
      </c>
      <c r="H28" s="41"/>
      <c r="I28" s="62" t="b">
        <f>IF(IFERROR(MATCH(A28,'Risk identification'!N$7:N$72,0)&gt;0,FALSE),TRUE,FALSE)</f>
        <v>1</v>
      </c>
      <c r="J28" s="21"/>
      <c r="K28" s="21"/>
      <c r="L28" s="61">
        <f t="shared" si="1"/>
        <v>0</v>
      </c>
      <c r="M28" s="136" t="str">
        <f>IFERROR(VLOOKUP(CONCATENATE(J28,"-",K28),Feuil2!C$2:G$101,5,FALSE),"")</f>
        <v/>
      </c>
      <c r="N28" s="91" t="str">
        <f>IF(COUNTIF('Risk identification'!B$7:B$60,'Risk assessment'!B28)&gt;0,(HYPERLINK(CONCATENATE("https://www.georisk-project.eu/risk-information/?id=",IF(LEN(B23)=5,LEFT(B23,3),B23)), "(Info)")),"")</f>
        <v>(Info)</v>
      </c>
      <c r="O28" s="41"/>
      <c r="P28" s="37" t="str">
        <f t="shared" si="2"/>
        <v>1-1</v>
      </c>
      <c r="Q28" s="37">
        <f>IF((D28&lt;&gt;"")*(E28&lt;&gt;"")=1,COUNTIF(P$12:P28,P28),"")</f>
        <v>17</v>
      </c>
      <c r="R28" s="37" t="str">
        <f t="shared" si="3"/>
        <v>1-1-17</v>
      </c>
    </row>
    <row r="29" spans="1:18" ht="19.2" customHeight="1" x14ac:dyDescent="0.25">
      <c r="A29" s="37">
        <v>18</v>
      </c>
      <c r="B29" s="9" t="str">
        <f>IFERROR(INDEX('Risk identification'!B$7:H$72,MATCH(A29,'Risk identification'!N$7:N$72,0),1),"")</f>
        <v>D-2</v>
      </c>
      <c r="C29" s="21" t="str">
        <f>IFERROR(INDEX('Risk identification'!B$7:H$72,MATCH(A29,'Risk identification'!N$7:N$72,0),7),"")</f>
        <v>Flow rate degrades over time</v>
      </c>
      <c r="D29" s="21">
        <v>1</v>
      </c>
      <c r="E29" s="21">
        <v>1</v>
      </c>
      <c r="F29" s="61">
        <f t="shared" si="0"/>
        <v>2</v>
      </c>
      <c r="G29" s="136">
        <f>IFERROR(VLOOKUP(CONCATENATE(D29,"-",E29),Feuil2!C$2:G$101,5,FALSE),"")</f>
        <v>1</v>
      </c>
      <c r="H29" s="41"/>
      <c r="I29" s="62" t="b">
        <f>IF(IFERROR(MATCH(A29,'Risk identification'!N$7:N$72,0)&gt;0,FALSE),TRUE,FALSE)</f>
        <v>1</v>
      </c>
      <c r="J29" s="21"/>
      <c r="K29" s="21"/>
      <c r="L29" s="61">
        <f t="shared" si="1"/>
        <v>0</v>
      </c>
      <c r="M29" s="136" t="str">
        <f>IFERROR(VLOOKUP(CONCATENATE(J29,"-",K29),Feuil2!C$2:G$101,5,FALSE),"")</f>
        <v/>
      </c>
      <c r="N29" s="91" t="str">
        <f>IF(COUNTIF('Risk identification'!B$7:B$60,'Risk assessment'!B29)&gt;0,(HYPERLINK(CONCATENATE("https://www.georisk-project.eu/risk-information/?id=",IF(LEN(B24)=5,LEFT(B24,3),B24)), "(Info)")),"")</f>
        <v>(Info)</v>
      </c>
      <c r="O29" s="41"/>
      <c r="P29" s="37" t="str">
        <f t="shared" si="2"/>
        <v>1-1</v>
      </c>
      <c r="Q29" s="37">
        <f>IF((D29&lt;&gt;"")*(E29&lt;&gt;"")=1,COUNTIF(P$12:P29,P29),"")</f>
        <v>18</v>
      </c>
      <c r="R29" s="37" t="str">
        <f t="shared" si="3"/>
        <v>1-1-18</v>
      </c>
    </row>
    <row r="30" spans="1:18" ht="19.2" customHeight="1" x14ac:dyDescent="0.25">
      <c r="A30" s="37">
        <v>19</v>
      </c>
      <c r="B30" s="9" t="str">
        <f>IFERROR(INDEX('Risk identification'!B$7:H$72,MATCH(A30,'Risk identification'!N$7:N$72,0),1),"")</f>
        <v>D-3</v>
      </c>
      <c r="C30" s="21" t="str">
        <f>IFERROR(INDEX('Risk identification'!B$7:H$72,MATCH(A30,'Risk identification'!N$7:N$72,0),7),"")</f>
        <v>Temperature lower than expected (reservoir)</v>
      </c>
      <c r="D30" s="21">
        <v>1</v>
      </c>
      <c r="E30" s="21">
        <v>1</v>
      </c>
      <c r="F30" s="61">
        <f t="shared" si="0"/>
        <v>2</v>
      </c>
      <c r="G30" s="136">
        <f>IFERROR(VLOOKUP(CONCATENATE(D30,"-",E30),Feuil2!C$2:G$101,5,FALSE),"")</f>
        <v>1</v>
      </c>
      <c r="H30" s="41"/>
      <c r="I30" s="62" t="b">
        <f>IF(IFERROR(MATCH(A30,'Risk identification'!N$7:N$72,0)&gt;0,FALSE),TRUE,FALSE)</f>
        <v>1</v>
      </c>
      <c r="J30" s="21"/>
      <c r="K30" s="21"/>
      <c r="L30" s="61">
        <f t="shared" si="1"/>
        <v>0</v>
      </c>
      <c r="M30" s="136" t="str">
        <f>IFERROR(VLOOKUP(CONCATENATE(J30,"-",K30),Feuil2!C$2:G$101,5,FALSE),"")</f>
        <v/>
      </c>
      <c r="N30" s="91" t="str">
        <f>IF(COUNTIF('Risk identification'!B$7:B$60,'Risk assessment'!B30)&gt;0,(HYPERLINK(CONCATENATE("https://www.georisk-project.eu/risk-information/?id=",IF(LEN(B25)=5,LEFT(B25,3),B25)), "(Info)")),"")</f>
        <v>(Info)</v>
      </c>
      <c r="O30" s="41"/>
      <c r="P30" s="37" t="str">
        <f t="shared" si="2"/>
        <v>1-1</v>
      </c>
      <c r="Q30" s="37">
        <f>IF((D30&lt;&gt;"")*(E30&lt;&gt;"")=1,COUNTIF(P$12:P30,P30),"")</f>
        <v>19</v>
      </c>
      <c r="R30" s="37" t="str">
        <f t="shared" si="3"/>
        <v>1-1-19</v>
      </c>
    </row>
    <row r="31" spans="1:18" ht="19.2" customHeight="1" x14ac:dyDescent="0.25">
      <c r="A31" s="37">
        <v>20</v>
      </c>
      <c r="B31" s="9" t="str">
        <f>IFERROR(INDEX('Risk identification'!B$7:H$72,MATCH(A31,'Risk identification'!N$7:N$72,0),1),"")</f>
        <v>D-4</v>
      </c>
      <c r="C31" s="21" t="str">
        <f>IFERROR(INDEX('Risk identification'!B$7:H$72,MATCH(A31,'Risk identification'!N$7:N$72,0),7),"")</f>
        <v>Temperature degrades too quickly</v>
      </c>
      <c r="D31" s="21">
        <v>1</v>
      </c>
      <c r="E31" s="21">
        <v>1</v>
      </c>
      <c r="F31" s="61">
        <f t="shared" si="0"/>
        <v>2</v>
      </c>
      <c r="G31" s="136">
        <f>IFERROR(VLOOKUP(CONCATENATE(D31,"-",E31),Feuil2!C$2:G$101,5,FALSE),"")</f>
        <v>1</v>
      </c>
      <c r="H31" s="41"/>
      <c r="I31" s="62" t="b">
        <f>IF(IFERROR(MATCH(A31,'Risk identification'!N$7:N$72,0)&gt;0,FALSE),TRUE,FALSE)</f>
        <v>1</v>
      </c>
      <c r="J31" s="21"/>
      <c r="K31" s="21"/>
      <c r="L31" s="61">
        <f t="shared" si="1"/>
        <v>0</v>
      </c>
      <c r="M31" s="136" t="str">
        <f>IFERROR(VLOOKUP(CONCATENATE(J31,"-",K31),Feuil2!C$2:G$101,5,FALSE),"")</f>
        <v/>
      </c>
      <c r="N31" s="91" t="str">
        <f>IF(COUNTIF('Risk identification'!B$7:B$60,'Risk assessment'!B31)&gt;0,(HYPERLINK(CONCATENATE("https://www.georisk-project.eu/risk-information/?id=",IF(LEN(B26)=5,LEFT(B26,3),B26)), "(Info)")),"")</f>
        <v>(Info)</v>
      </c>
      <c r="O31" s="41"/>
      <c r="P31" s="37" t="str">
        <f t="shared" si="2"/>
        <v>1-1</v>
      </c>
      <c r="Q31" s="37">
        <f>IF((D31&lt;&gt;"")*(E31&lt;&gt;"")=1,COUNTIF(P$12:P31,P31),"")</f>
        <v>20</v>
      </c>
      <c r="R31" s="37" t="str">
        <f t="shared" si="3"/>
        <v>1-1-20</v>
      </c>
    </row>
    <row r="32" spans="1:18" ht="19.2" customHeight="1" x14ac:dyDescent="0.25">
      <c r="A32" s="37">
        <v>21</v>
      </c>
      <c r="B32" s="9" t="str">
        <f>IFERROR(INDEX('Risk identification'!B$7:H$72,MATCH(A32,'Risk identification'!N$7:N$72,0),1),"")</f>
        <v>D-5</v>
      </c>
      <c r="C32" s="21" t="str">
        <f>IFERROR(INDEX('Risk identification'!B$7:H$72,MATCH(A32,'Risk identification'!N$7:N$72,0),7),"")</f>
        <v>Pressure lower/higher than expected</v>
      </c>
      <c r="D32" s="21">
        <v>1</v>
      </c>
      <c r="E32" s="21">
        <v>1</v>
      </c>
      <c r="F32" s="61">
        <f t="shared" si="0"/>
        <v>2</v>
      </c>
      <c r="G32" s="136">
        <f>IFERROR(VLOOKUP(CONCATENATE(D32,"-",E32),Feuil2!C$2:G$101,5,FALSE),"")</f>
        <v>1</v>
      </c>
      <c r="H32" s="41"/>
      <c r="I32" s="62" t="b">
        <f>IF(IFERROR(MATCH(A32,'Risk identification'!N$7:N$72,0)&gt;0,FALSE),TRUE,FALSE)</f>
        <v>1</v>
      </c>
      <c r="J32" s="21"/>
      <c r="K32" s="21"/>
      <c r="L32" s="61">
        <f t="shared" si="1"/>
        <v>0</v>
      </c>
      <c r="M32" s="136" t="str">
        <f>IFERROR(VLOOKUP(CONCATENATE(J32,"-",K32),Feuil2!C$2:G$101,5,FALSE),"")</f>
        <v/>
      </c>
      <c r="N32" s="91" t="str">
        <f>IF(COUNTIF('Risk identification'!B$7:B$60,'Risk assessment'!B32)&gt;0,(HYPERLINK(CONCATENATE("https://www.georisk-project.eu/risk-information/?id=",IF(LEN(B27)=5,LEFT(B27,3),B27)), "(Info)")),"")</f>
        <v>(Info)</v>
      </c>
      <c r="O32" s="41"/>
      <c r="P32" s="37" t="str">
        <f t="shared" si="2"/>
        <v>1-1</v>
      </c>
      <c r="Q32" s="37">
        <f>IF((D32&lt;&gt;"")*(E32&lt;&gt;"")=1,COUNTIF(P$12:P32,P32),"")</f>
        <v>21</v>
      </c>
      <c r="R32" s="37" t="str">
        <f t="shared" si="3"/>
        <v>1-1-21</v>
      </c>
    </row>
    <row r="33" spans="1:18" ht="19.2" customHeight="1" x14ac:dyDescent="0.25">
      <c r="A33" s="37">
        <v>22</v>
      </c>
      <c r="B33" s="9" t="str">
        <f>IFERROR(INDEX('Risk identification'!B$7:H$72,MATCH(A33,'Risk identification'!N$7:N$72,0),1),"")</f>
        <v>D-6</v>
      </c>
      <c r="C33" s="21" t="str">
        <f>IFERROR(INDEX('Risk identification'!B$7:H$72,MATCH(A33,'Risk identification'!N$7:N$72,0),7),"")</f>
        <v>Pressure is changing during the operation in an unexpected way</v>
      </c>
      <c r="D33" s="21">
        <v>1</v>
      </c>
      <c r="E33" s="21">
        <v>1</v>
      </c>
      <c r="F33" s="61">
        <f t="shared" si="0"/>
        <v>2</v>
      </c>
      <c r="G33" s="136">
        <f>IFERROR(VLOOKUP(CONCATENATE(D33,"-",E33),Feuil2!C$2:G$101,5,FALSE),"")</f>
        <v>1</v>
      </c>
      <c r="H33" s="41"/>
      <c r="I33" s="62" t="b">
        <f>IF(IFERROR(MATCH(A33,'Risk identification'!N$7:N$72,0)&gt;0,FALSE),TRUE,FALSE)</f>
        <v>1</v>
      </c>
      <c r="J33" s="21"/>
      <c r="K33" s="21"/>
      <c r="L33" s="61">
        <f t="shared" si="1"/>
        <v>0</v>
      </c>
      <c r="M33" s="136" t="str">
        <f>IFERROR(VLOOKUP(CONCATENATE(J33,"-",K33),Feuil2!C$2:G$101,5,FALSE),"")</f>
        <v/>
      </c>
      <c r="N33" s="91" t="str">
        <f>IF(COUNTIF('Risk identification'!B$7:B$60,'Risk assessment'!B33)&gt;0,(HYPERLINK(CONCATENATE("https://www.georisk-project.eu/risk-information/?id=",IF(LEN(B28)=5,LEFT(B28,3),B28)), "(Info)")),"")</f>
        <v>(Info)</v>
      </c>
      <c r="O33" s="41"/>
      <c r="P33" s="37" t="str">
        <f t="shared" si="2"/>
        <v>1-1</v>
      </c>
      <c r="Q33" s="37">
        <f>IF((D33&lt;&gt;"")*(E33&lt;&gt;"")=1,COUNTIF(P$12:P33,P33),"")</f>
        <v>22</v>
      </c>
      <c r="R33" s="37" t="str">
        <f t="shared" si="3"/>
        <v>1-1-22</v>
      </c>
    </row>
    <row r="34" spans="1:18" ht="19.2" customHeight="1" x14ac:dyDescent="0.25">
      <c r="A34" s="37">
        <v>23</v>
      </c>
      <c r="B34" s="9" t="str">
        <f>IFERROR(INDEX('Risk identification'!B$7:H$72,MATCH(A34,'Risk identification'!N$7:N$72,0),1),"")</f>
        <v>B-7</v>
      </c>
      <c r="C34" s="21" t="str">
        <f>IFERROR(INDEX('Risk identification'!B$7:H$72,MATCH(A34,'Risk identification'!N$7:N$72,0),7),"")</f>
        <v>Neighbouring operators cause negative changes to the reservoir parameters.</v>
      </c>
      <c r="D34" s="21">
        <v>1</v>
      </c>
      <c r="E34" s="21">
        <v>1</v>
      </c>
      <c r="F34" s="61">
        <f t="shared" si="0"/>
        <v>2</v>
      </c>
      <c r="G34" s="136">
        <f>IFERROR(VLOOKUP(CONCATENATE(D34,"-",E34),Feuil2!C$2:G$101,5,FALSE),"")</f>
        <v>1</v>
      </c>
      <c r="H34" s="41"/>
      <c r="I34" s="62" t="b">
        <f>IF(IFERROR(MATCH(A34,'Risk identification'!N$7:N$72,0)&gt;0,FALSE),TRUE,FALSE)</f>
        <v>1</v>
      </c>
      <c r="J34" s="21"/>
      <c r="K34" s="21"/>
      <c r="L34" s="61">
        <f t="shared" si="1"/>
        <v>0</v>
      </c>
      <c r="M34" s="136" t="str">
        <f>IFERROR(VLOOKUP(CONCATENATE(J34,"-",K34),Feuil2!C$2:G$101,5,FALSE),"")</f>
        <v/>
      </c>
      <c r="N34" s="91" t="str">
        <f>IF(COUNTIF('Risk identification'!B$7:B$60,'Risk assessment'!B34)&gt;0,(HYPERLINK(CONCATENATE("https://www.georisk-project.eu/risk-information/?id=",IF(LEN(B29)=5,LEFT(B29,3),B29)), "(Info)")),"")</f>
        <v>(Info)</v>
      </c>
      <c r="O34" s="41"/>
      <c r="P34" s="37" t="str">
        <f t="shared" si="2"/>
        <v>1-1</v>
      </c>
      <c r="Q34" s="37">
        <f>IF((D34&lt;&gt;"")*(E34&lt;&gt;"")=1,COUNTIF(P$12:P34,P34),"")</f>
        <v>23</v>
      </c>
      <c r="R34" s="37" t="str">
        <f t="shared" si="3"/>
        <v>1-1-23</v>
      </c>
    </row>
    <row r="35" spans="1:18" ht="19.2" customHeight="1" x14ac:dyDescent="0.25">
      <c r="A35" s="37">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21">
        <v>1</v>
      </c>
      <c r="E35" s="21">
        <v>1</v>
      </c>
      <c r="F35" s="61">
        <f t="shared" si="0"/>
        <v>2</v>
      </c>
      <c r="G35" s="136">
        <f>IFERROR(VLOOKUP(CONCATENATE(D35,"-",E35),Feuil2!C$2:G$101,5,FALSE),"")</f>
        <v>1</v>
      </c>
      <c r="H35" s="41"/>
      <c r="I35" s="62" t="b">
        <f>IF(IFERROR(MATCH(A35,'Risk identification'!N$7:N$72,0)&gt;0,FALSE),TRUE,FALSE)</f>
        <v>1</v>
      </c>
      <c r="J35" s="21"/>
      <c r="K35" s="21"/>
      <c r="L35" s="61">
        <f t="shared" si="1"/>
        <v>0</v>
      </c>
      <c r="M35" s="136" t="str">
        <f>IFERROR(VLOOKUP(CONCATENATE(J35,"-",K35),Feuil2!C$2:G$101,5,FALSE),"")</f>
        <v/>
      </c>
      <c r="N35" s="91" t="str">
        <f>IF(COUNTIF('Risk identification'!B$7:B$60,'Risk assessment'!B35)&gt;0,(HYPERLINK(CONCATENATE("https://www.georisk-project.eu/risk-information/?id=",IF(LEN(B30)=5,LEFT(B30,3),B30)), "(Info)")),"")</f>
        <v>(Info)</v>
      </c>
      <c r="O35" s="41"/>
      <c r="P35" s="37" t="str">
        <f t="shared" si="2"/>
        <v>1-1</v>
      </c>
      <c r="Q35" s="37">
        <f>IF((D35&lt;&gt;"")*(E35&lt;&gt;"")=1,COUNTIF(P$12:P35,P35),"")</f>
        <v>24</v>
      </c>
      <c r="R35" s="37" t="str">
        <f t="shared" si="3"/>
        <v>1-1-24</v>
      </c>
    </row>
    <row r="36" spans="1:18" ht="19.2" customHeight="1" x14ac:dyDescent="0.25">
      <c r="A36" s="37">
        <v>25</v>
      </c>
      <c r="B36" s="9" t="str">
        <f>IFERROR(INDEX('Risk identification'!B$7:H$72,MATCH(A36,'Risk identification'!N$7:N$72,0),1),"")</f>
        <v>F-6</v>
      </c>
      <c r="C36" s="21" t="str">
        <f>IFERROR(INDEX('Risk identification'!B$7:H$72,MATCH(A36,'Risk identification'!N$7:N$72,0),7),"")</f>
        <v>NCG Production</v>
      </c>
      <c r="D36" s="21">
        <v>1</v>
      </c>
      <c r="E36" s="21">
        <v>1</v>
      </c>
      <c r="F36" s="61">
        <f t="shared" si="0"/>
        <v>2</v>
      </c>
      <c r="G36" s="136">
        <f>IFERROR(VLOOKUP(CONCATENATE(D36,"-",E36),Feuil2!C$2:G$101,5,FALSE),"")</f>
        <v>1</v>
      </c>
      <c r="H36" s="41"/>
      <c r="I36" s="62" t="b">
        <f>IF(IFERROR(MATCH(A36,'Risk identification'!N$7:N$72,0)&gt;0,FALSE),TRUE,FALSE)</f>
        <v>1</v>
      </c>
      <c r="J36" s="21"/>
      <c r="K36" s="21"/>
      <c r="L36" s="61">
        <f t="shared" si="1"/>
        <v>0</v>
      </c>
      <c r="M36" s="136" t="str">
        <f>IFERROR(VLOOKUP(CONCATENATE(J36,"-",K36),Feuil2!C$2:G$101,5,FALSE),"")</f>
        <v/>
      </c>
      <c r="N36" s="91" t="str">
        <f>IF(COUNTIF('Risk identification'!B$7:B$60,'Risk assessment'!B36)&gt;0,(HYPERLINK(CONCATENATE("https://www.georisk-project.eu/risk-information/?id=",IF(LEN(B31)=5,LEFT(B31,3),B31)), "(Info)")),"")</f>
        <v>(Info)</v>
      </c>
      <c r="O36" s="41"/>
      <c r="P36" s="37" t="str">
        <f t="shared" si="2"/>
        <v>1-1</v>
      </c>
      <c r="Q36" s="37">
        <f>IF((D36&lt;&gt;"")*(E36&lt;&gt;"")=1,COUNTIF(P$12:P36,P36),"")</f>
        <v>25</v>
      </c>
      <c r="R36" s="37" t="str">
        <f t="shared" si="3"/>
        <v>1-1-25</v>
      </c>
    </row>
    <row r="37" spans="1:18" ht="19.2" customHeight="1" x14ac:dyDescent="0.25">
      <c r="A37" s="37">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21">
        <v>1</v>
      </c>
      <c r="E37" s="21">
        <v>1</v>
      </c>
      <c r="F37" s="61">
        <f t="shared" si="0"/>
        <v>2</v>
      </c>
      <c r="G37" s="136">
        <f>IFERROR(VLOOKUP(CONCATENATE(D37,"-",E37),Feuil2!C$2:G$101,5,FALSE),"")</f>
        <v>1</v>
      </c>
      <c r="H37" s="41"/>
      <c r="I37" s="62" t="b">
        <f>IF(IFERROR(MATCH(A37,'Risk identification'!N$7:N$72,0)&gt;0,FALSE),TRUE,FALSE)</f>
        <v>1</v>
      </c>
      <c r="J37" s="21"/>
      <c r="K37" s="21"/>
      <c r="L37" s="61">
        <f t="shared" si="1"/>
        <v>0</v>
      </c>
      <c r="M37" s="136" t="str">
        <f>IFERROR(VLOOKUP(CONCATENATE(J37,"-",K37),Feuil2!C$2:G$101,5,FALSE),"")</f>
        <v/>
      </c>
      <c r="N37" s="91" t="str">
        <f>IF(COUNTIF('Risk identification'!B$7:B$60,'Risk assessment'!B37)&gt;0,(HYPERLINK(CONCATENATE("https://www.georisk-project.eu/risk-information/?id=",IF(LEN(B32)=5,LEFT(B32,3),B32)), "(Info)")),"")</f>
        <v>(Info)</v>
      </c>
      <c r="O37" s="41"/>
      <c r="P37" s="37" t="str">
        <f t="shared" si="2"/>
        <v>1-1</v>
      </c>
      <c r="Q37" s="37">
        <f>IF((D37&lt;&gt;"")*(E37&lt;&gt;"")=1,COUNTIF(P$12:P37,P37),"")</f>
        <v>26</v>
      </c>
      <c r="R37" s="37" t="str">
        <f t="shared" si="3"/>
        <v>1-1-26</v>
      </c>
    </row>
    <row r="38" spans="1:18" ht="19.2" customHeight="1" x14ac:dyDescent="0.25">
      <c r="A38" s="37">
        <v>27</v>
      </c>
      <c r="B38" s="9" t="str">
        <f>IFERROR(INDEX('Risk identification'!B$7:H$72,MATCH(A38,'Risk identification'!N$7:N$72,0),1),"")</f>
        <v>D-8</v>
      </c>
      <c r="C38" s="21" t="str">
        <f>IFERROR(INDEX('Risk identification'!B$7:H$72,MATCH(A38,'Risk identification'!N$7:N$72,0),7),"")</f>
        <v>Fluid chemistry/ gas content / physical properties change</v>
      </c>
      <c r="D38" s="21">
        <v>1</v>
      </c>
      <c r="E38" s="21">
        <v>1</v>
      </c>
      <c r="F38" s="61">
        <f t="shared" si="0"/>
        <v>2</v>
      </c>
      <c r="G38" s="136">
        <f>IFERROR(VLOOKUP(CONCATENATE(D38,"-",E38),Feuil2!C$2:G$101,5,FALSE),"")</f>
        <v>1</v>
      </c>
      <c r="H38" s="41"/>
      <c r="I38" s="62" t="b">
        <f>IF(IFERROR(MATCH(A38,'Risk identification'!N$7:N$72,0)&gt;0,FALSE),TRUE,FALSE)</f>
        <v>1</v>
      </c>
      <c r="J38" s="21"/>
      <c r="K38" s="21"/>
      <c r="L38" s="61">
        <f t="shared" si="1"/>
        <v>0</v>
      </c>
      <c r="M38" s="136" t="str">
        <f>IFERROR(VLOOKUP(CONCATENATE(J38,"-",K38),Feuil2!C$2:G$101,5,FALSE),"")</f>
        <v/>
      </c>
      <c r="N38" s="91" t="str">
        <f>IF(COUNTIF('Risk identification'!B$7:B$60,'Risk assessment'!B38)&gt;0,(HYPERLINK(CONCATENATE("https://www.georisk-project.eu/risk-information/?id=",IF(LEN(B33)=5,LEFT(B33,3),B33)), "(Info)")),"")</f>
        <v>(Info)</v>
      </c>
      <c r="O38" s="41"/>
      <c r="P38" s="37" t="str">
        <f t="shared" si="2"/>
        <v>1-1</v>
      </c>
      <c r="Q38" s="37">
        <f>IF((D38&lt;&gt;"")*(E38&lt;&gt;"")=1,COUNTIF(P$12:P38,P38),"")</f>
        <v>27</v>
      </c>
      <c r="R38" s="37" t="str">
        <f t="shared" si="3"/>
        <v>1-1-27</v>
      </c>
    </row>
    <row r="39" spans="1:18" ht="19.2" customHeight="1" x14ac:dyDescent="0.25">
      <c r="A39" s="37">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21">
        <v>1</v>
      </c>
      <c r="E39" s="21">
        <v>1</v>
      </c>
      <c r="F39" s="61">
        <f t="shared" si="0"/>
        <v>2</v>
      </c>
      <c r="G39" s="136">
        <f>IFERROR(VLOOKUP(CONCATENATE(D39,"-",E39),Feuil2!C$2:G$101,5,FALSE),"")</f>
        <v>1</v>
      </c>
      <c r="H39" s="41"/>
      <c r="I39" s="62" t="b">
        <f>IF(IFERROR(MATCH(A39,'Risk identification'!N$7:N$72,0)&gt;0,FALSE),TRUE,FALSE)</f>
        <v>1</v>
      </c>
      <c r="J39" s="21"/>
      <c r="K39" s="21"/>
      <c r="L39" s="61">
        <f t="shared" si="1"/>
        <v>0</v>
      </c>
      <c r="M39" s="136" t="str">
        <f>IFERROR(VLOOKUP(CONCATENATE(J39,"-",K39),Feuil2!C$2:G$101,5,FALSE),"")</f>
        <v/>
      </c>
      <c r="N39" s="91" t="str">
        <f>IF(COUNTIF('Risk identification'!B$7:B$60,'Risk assessment'!B39)&gt;0,(HYPERLINK(CONCATENATE("https://www.georisk-project.eu/risk-information/?id=",IF(LEN(B34)=5,LEFT(B34,3),B34)), "(Info)")),"")</f>
        <v>(Info)</v>
      </c>
      <c r="O39" s="41"/>
      <c r="P39" s="37" t="str">
        <f t="shared" si="2"/>
        <v>1-1</v>
      </c>
      <c r="Q39" s="37">
        <f>IF((D39&lt;&gt;"")*(E39&lt;&gt;"")=1,COUNTIF(P$12:P39,P39),"")</f>
        <v>28</v>
      </c>
      <c r="R39" s="37" t="str">
        <f t="shared" si="3"/>
        <v>1-1-28</v>
      </c>
    </row>
    <row r="40" spans="1:18" ht="19.2" customHeight="1" x14ac:dyDescent="0.25">
      <c r="A40" s="37">
        <v>29</v>
      </c>
      <c r="B40" s="9" t="str">
        <f>IFERROR(INDEX('Risk identification'!B$7:H$72,MATCH(A40,'Risk identification'!N$7:N$72,0),1),"")</f>
        <v>D-10</v>
      </c>
      <c r="C40" s="21" t="str">
        <f>IFERROR(INDEX('Risk identification'!B$7:H$72,MATCH(A40,'Risk identification'!N$7:N$72,0),7),"")</f>
        <v>Target formation has no/insufficient fluid for commercial production</v>
      </c>
      <c r="D40" s="21">
        <v>1</v>
      </c>
      <c r="E40" s="21">
        <v>1</v>
      </c>
      <c r="F40" s="61">
        <f t="shared" si="0"/>
        <v>2</v>
      </c>
      <c r="G40" s="136">
        <f>IFERROR(VLOOKUP(CONCATENATE(D40,"-",E40),Feuil2!C$2:G$101,5,FALSE),"")</f>
        <v>1</v>
      </c>
      <c r="H40" s="41"/>
      <c r="I40" s="62" t="b">
        <f>IF(IFERROR(MATCH(A40,'Risk identification'!N$7:N$72,0)&gt;0,FALSE),TRUE,FALSE)</f>
        <v>1</v>
      </c>
      <c r="J40" s="21"/>
      <c r="K40" s="21"/>
      <c r="L40" s="61">
        <f t="shared" si="1"/>
        <v>0</v>
      </c>
      <c r="M40" s="136" t="str">
        <f>IFERROR(VLOOKUP(CONCATENATE(J40,"-",K40),Feuil2!C$2:G$101,5,FALSE),"")</f>
        <v/>
      </c>
      <c r="N40" s="91" t="str">
        <f>IF(COUNTIF('Risk identification'!B$7:B$60,'Risk assessment'!B40)&gt;0,(HYPERLINK(CONCATENATE("https://www.georisk-project.eu/risk-information/?id=",IF(LEN(B35)=5,LEFT(B35,3),B35)), "(Info)")),"")</f>
        <v>(Info)</v>
      </c>
      <c r="O40" s="41"/>
      <c r="P40" s="37" t="str">
        <f t="shared" si="2"/>
        <v>1-1</v>
      </c>
      <c r="Q40" s="37">
        <f>IF((D40&lt;&gt;"")*(E40&lt;&gt;"")=1,COUNTIF(P$12:P40,P40),"")</f>
        <v>29</v>
      </c>
      <c r="R40" s="37" t="str">
        <f t="shared" si="3"/>
        <v>1-1-29</v>
      </c>
    </row>
    <row r="41" spans="1:18" ht="19.2" customHeight="1" x14ac:dyDescent="0.25">
      <c r="A41" s="37">
        <v>30</v>
      </c>
      <c r="B41" s="9" t="str">
        <f>IFERROR(INDEX('Risk identification'!B$7:H$72,MATCH(A41,'Risk identification'!N$7:N$72,0),1),"")</f>
        <v>D-11</v>
      </c>
      <c r="C41" s="21" t="str">
        <f>IFERROR(INDEX('Risk identification'!B$7:H$72,MATCH(A41,'Risk identification'!N$7:N$72,0),7),"")</f>
        <v>Geological lithology or stratigraphy is different than expected</v>
      </c>
      <c r="D41" s="21">
        <v>1</v>
      </c>
      <c r="E41" s="21">
        <v>1</v>
      </c>
      <c r="F41" s="61">
        <f t="shared" si="0"/>
        <v>2</v>
      </c>
      <c r="G41" s="136">
        <f>IFERROR(VLOOKUP(CONCATENATE(D41,"-",E41),Feuil2!C$2:G$101,5,FALSE),"")</f>
        <v>1</v>
      </c>
      <c r="H41" s="41"/>
      <c r="I41" s="62" t="b">
        <f>IF(IFERROR(MATCH(A41,'Risk identification'!N$7:N$72,0)&gt;0,FALSE),TRUE,FALSE)</f>
        <v>1</v>
      </c>
      <c r="J41" s="21"/>
      <c r="K41" s="21"/>
      <c r="L41" s="61">
        <f t="shared" si="1"/>
        <v>0</v>
      </c>
      <c r="M41" s="136" t="str">
        <f>IFERROR(VLOOKUP(CONCATENATE(J41,"-",K41),Feuil2!C$2:G$101,5,FALSE),"")</f>
        <v/>
      </c>
      <c r="N41" s="91" t="str">
        <f>IF(COUNTIF('Risk identification'!B$7:B$60,'Risk assessment'!B41)&gt;0,(HYPERLINK(CONCATENATE("https://www.georisk-project.eu/risk-information/?id=",IF(LEN(B36)=5,LEFT(B36,3),B36)), "(Info)")),"")</f>
        <v>(Info)</v>
      </c>
      <c r="O41" s="41"/>
      <c r="P41" s="37" t="str">
        <f t="shared" si="2"/>
        <v>1-1</v>
      </c>
      <c r="Q41" s="37">
        <f>IF((D41&lt;&gt;"")*(E41&lt;&gt;"")=1,COUNTIF(P$12:P41,P41),"")</f>
        <v>30</v>
      </c>
      <c r="R41" s="37" t="str">
        <f t="shared" si="3"/>
        <v>1-1-30</v>
      </c>
    </row>
    <row r="42" spans="1:18" ht="19.2" customHeight="1" x14ac:dyDescent="0.25">
      <c r="A42" s="37">
        <v>31</v>
      </c>
      <c r="B42" s="9" t="str">
        <f>IFERROR(INDEX('Risk identification'!B$7:H$72,MATCH(A42,'Risk identification'!N$7:N$72,0),1),"")</f>
        <v>D-12</v>
      </c>
      <c r="C42" s="21" t="str">
        <f>IFERROR(INDEX('Risk identification'!B$7:H$72,MATCH(A42,'Risk identification'!N$7:N$72,0),7),"")</f>
        <v>Excessive scaling in the geothermal loop</v>
      </c>
      <c r="D42" s="21">
        <v>1</v>
      </c>
      <c r="E42" s="21">
        <v>1</v>
      </c>
      <c r="F42" s="61">
        <f t="shared" si="0"/>
        <v>2</v>
      </c>
      <c r="G42" s="136">
        <f>IFERROR(VLOOKUP(CONCATENATE(D42,"-",E42),Feuil2!C$2:G$101,5,FALSE),"")</f>
        <v>1</v>
      </c>
      <c r="H42" s="41"/>
      <c r="I42" s="62" t="b">
        <f>IF(IFERROR(MATCH(A42,'Risk identification'!N$7:N$72,0)&gt;0,FALSE),TRUE,FALSE)</f>
        <v>1</v>
      </c>
      <c r="J42" s="21"/>
      <c r="K42" s="21"/>
      <c r="L42" s="61">
        <f t="shared" si="1"/>
        <v>0</v>
      </c>
      <c r="M42" s="136" t="str">
        <f>IFERROR(VLOOKUP(CONCATENATE(J42,"-",K42),Feuil2!C$2:G$101,5,FALSE),"")</f>
        <v/>
      </c>
      <c r="N42" s="91" t="str">
        <f>IF(COUNTIF('Risk identification'!B$7:B$60,'Risk assessment'!B42)&gt;0,(HYPERLINK(CONCATENATE("https://www.georisk-project.eu/risk-information/?id=",IF(LEN(B37)=5,LEFT(B37,3),B37)), "(Info)")),"")</f>
        <v>(Info)</v>
      </c>
      <c r="O42" s="41"/>
      <c r="P42" s="37" t="str">
        <f t="shared" si="2"/>
        <v>1-1</v>
      </c>
      <c r="Q42" s="37">
        <f>IF((D42&lt;&gt;"")*(E42&lt;&gt;"")=1,COUNTIF(P$12:P42,P42),"")</f>
        <v>31</v>
      </c>
      <c r="R42" s="37" t="str">
        <f t="shared" si="3"/>
        <v>1-1-31</v>
      </c>
    </row>
    <row r="43" spans="1:18" ht="19.2" customHeight="1" x14ac:dyDescent="0.25">
      <c r="A43" s="37">
        <v>32</v>
      </c>
      <c r="B43" s="9" t="str">
        <f>IFERROR(INDEX('Risk identification'!B$7:H$72,MATCH(A43,'Risk identification'!N$7:N$72,0),1),"")</f>
        <v>D-13</v>
      </c>
      <c r="C43" s="21" t="str">
        <f>IFERROR(INDEX('Risk identification'!B$7:H$72,MATCH(A43,'Risk identification'!N$7:N$72,0),7),"")</f>
        <v>Excessive corrosion in the geothermal loop</v>
      </c>
      <c r="D43" s="21">
        <v>1</v>
      </c>
      <c r="E43" s="21">
        <v>1</v>
      </c>
      <c r="F43" s="61">
        <f t="shared" si="0"/>
        <v>2</v>
      </c>
      <c r="G43" s="136">
        <f>IFERROR(VLOOKUP(CONCATENATE(D43,"-",E43),Feuil2!C$2:G$101,5,FALSE),"")</f>
        <v>1</v>
      </c>
      <c r="H43" s="41"/>
      <c r="I43" s="62" t="b">
        <f>IF(IFERROR(MATCH(A43,'Risk identification'!N$7:N$72,0)&gt;0,FALSE),TRUE,FALSE)</f>
        <v>1</v>
      </c>
      <c r="J43" s="21"/>
      <c r="K43" s="21"/>
      <c r="L43" s="61">
        <f t="shared" si="1"/>
        <v>0</v>
      </c>
      <c r="M43" s="136" t="str">
        <f>IFERROR(VLOOKUP(CONCATENATE(J43,"-",K43),Feuil2!C$2:G$101,5,FALSE),"")</f>
        <v/>
      </c>
      <c r="N43" s="91" t="str">
        <f>IF(COUNTIF('Risk identification'!B$7:B$60,'Risk assessment'!B43)&gt;0,(HYPERLINK(CONCATENATE("https://www.georisk-project.eu/risk-information/?id=",IF(LEN(B38)=5,LEFT(B38,3),B38)), "(Info)")),"")</f>
        <v>(Info)</v>
      </c>
      <c r="O43" s="41"/>
      <c r="P43" s="37" t="str">
        <f t="shared" si="2"/>
        <v>1-1</v>
      </c>
      <c r="Q43" s="37">
        <f>IF((D43&lt;&gt;"")*(E43&lt;&gt;"")=1,COUNTIF(P$12:P43,P43),"")</f>
        <v>32</v>
      </c>
      <c r="R43" s="37" t="str">
        <f t="shared" si="3"/>
        <v>1-1-32</v>
      </c>
    </row>
    <row r="44" spans="1:18" ht="19.2" customHeight="1" x14ac:dyDescent="0.25">
      <c r="A44" s="37">
        <v>33</v>
      </c>
      <c r="B44" s="9" t="str">
        <f>IFERROR(INDEX('Risk identification'!B$7:H$72,MATCH(A44,'Risk identification'!N$7:N$72,0),1),"")</f>
        <v>D-14</v>
      </c>
      <c r="C44" s="21" t="str">
        <f>IFERROR(INDEX('Risk identification'!B$7:H$72,MATCH(A44,'Risk identification'!N$7:N$72,0),7),"")</f>
        <v>Particle production ("sanding")</v>
      </c>
      <c r="D44" s="21">
        <v>1</v>
      </c>
      <c r="E44" s="21">
        <v>1</v>
      </c>
      <c r="F44" s="61">
        <f t="shared" si="0"/>
        <v>2</v>
      </c>
      <c r="G44" s="136">
        <f>IFERROR(VLOOKUP(CONCATENATE(D44,"-",E44),Feuil2!C$2:G$101,5,FALSE),"")</f>
        <v>1</v>
      </c>
      <c r="H44" s="41"/>
      <c r="I44" s="62" t="b">
        <f>IF(IFERROR(MATCH(A44,'Risk identification'!N$7:N$72,0)&gt;0,FALSE),TRUE,FALSE)</f>
        <v>1</v>
      </c>
      <c r="J44" s="21"/>
      <c r="K44" s="21"/>
      <c r="L44" s="61">
        <f t="shared" si="1"/>
        <v>0</v>
      </c>
      <c r="M44" s="136" t="str">
        <f>IFERROR(VLOOKUP(CONCATENATE(J44,"-",K44),Feuil2!C$2:G$101,5,FALSE),"")</f>
        <v/>
      </c>
      <c r="N44" s="91" t="str">
        <f>IF(COUNTIF('Risk identification'!B$7:B$60,'Risk assessment'!B44)&gt;0,(HYPERLINK(CONCATENATE("https://www.georisk-project.eu/risk-information/?id=",IF(LEN(B39)=5,LEFT(B39,3),B39)), "(Info)")),"")</f>
        <v>(Info)</v>
      </c>
      <c r="O44" s="41"/>
      <c r="P44" s="37" t="str">
        <f t="shared" si="2"/>
        <v>1-1</v>
      </c>
      <c r="Q44" s="37">
        <f>IF((D44&lt;&gt;"")*(E44&lt;&gt;"")=1,COUNTIF(P$12:P44,P44),"")</f>
        <v>33</v>
      </c>
      <c r="R44" s="37" t="str">
        <f t="shared" si="3"/>
        <v>1-1-33</v>
      </c>
    </row>
    <row r="45" spans="1:18" ht="19.2" customHeight="1" x14ac:dyDescent="0.25">
      <c r="A45" s="37">
        <v>34</v>
      </c>
      <c r="B45" s="9" t="str">
        <f>IFERROR(INDEX('Risk identification'!B$7:H$72,MATCH(A45,'Risk identification'!N$7:N$72,0),1),"")</f>
        <v>D-15</v>
      </c>
      <c r="C45" s="21" t="str">
        <f>IFERROR(INDEX('Risk identification'!B$7:H$72,MATCH(A45,'Risk identification'!N$7:N$72,0),7),"")</f>
        <v>Hydraulic connectivity between wells is insufficient for commercial use</v>
      </c>
      <c r="D45" s="21">
        <v>1</v>
      </c>
      <c r="E45" s="21">
        <v>1</v>
      </c>
      <c r="F45" s="61">
        <f t="shared" si="0"/>
        <v>2</v>
      </c>
      <c r="G45" s="136">
        <f>IFERROR(VLOOKUP(CONCATENATE(D45,"-",E45),Feuil2!C$2:G$101,5,FALSE),"")</f>
        <v>1</v>
      </c>
      <c r="H45" s="41"/>
      <c r="I45" s="62" t="b">
        <f>IF(IFERROR(MATCH(A45,'Risk identification'!N$7:N$72,0)&gt;0,FALSE),TRUE,FALSE)</f>
        <v>1</v>
      </c>
      <c r="J45" s="21"/>
      <c r="K45" s="21"/>
      <c r="L45" s="61">
        <f t="shared" si="1"/>
        <v>0</v>
      </c>
      <c r="M45" s="136" t="str">
        <f>IFERROR(VLOOKUP(CONCATENATE(J45,"-",K45),Feuil2!C$2:G$101,5,FALSE),"")</f>
        <v/>
      </c>
      <c r="N45" s="91" t="str">
        <f>IF(COUNTIF('Risk identification'!B$7:B$60,'Risk assessment'!B45)&gt;0,(HYPERLINK(CONCATENATE("https://www.georisk-project.eu/risk-information/?id=",IF(LEN(B40)=5,LEFT(B40,3),B40)), "(Info)")),"")</f>
        <v>(Info)</v>
      </c>
      <c r="O45" s="41"/>
      <c r="P45" s="37" t="str">
        <f t="shared" si="2"/>
        <v>1-1</v>
      </c>
      <c r="Q45" s="37">
        <f>IF((D45&lt;&gt;"")*(E45&lt;&gt;"")=1,COUNTIF(P$12:P45,P45),"")</f>
        <v>34</v>
      </c>
      <c r="R45" s="37" t="str">
        <f t="shared" si="3"/>
        <v>1-1-34</v>
      </c>
    </row>
    <row r="46" spans="1:18" ht="19.2" customHeight="1" x14ac:dyDescent="0.25">
      <c r="A46" s="37">
        <v>35</v>
      </c>
      <c r="B46" s="9" t="str">
        <f>IFERROR(INDEX('Risk identification'!B$7:H$72,MATCH(A46,'Risk identification'!N$7:N$72,0),1),"")</f>
        <v>D-16</v>
      </c>
      <c r="C46" s="21" t="str">
        <f>IFERROR(INDEX('Risk identification'!B$7:H$72,MATCH(A46,'Risk identification'!N$7:N$72,0),7),"")</f>
        <v>Re-injection of the fluid is more difficult than expected</v>
      </c>
      <c r="D46" s="21">
        <v>1</v>
      </c>
      <c r="E46" s="21">
        <v>1</v>
      </c>
      <c r="F46" s="61">
        <f t="shared" si="0"/>
        <v>2</v>
      </c>
      <c r="G46" s="136">
        <f>IFERROR(VLOOKUP(CONCATENATE(D46,"-",E46),Feuil2!C$2:G$101,5,FALSE),"")</f>
        <v>1</v>
      </c>
      <c r="H46" s="41"/>
      <c r="I46" s="62" t="b">
        <f>IF(IFERROR(MATCH(A46,'Risk identification'!N$7:N$72,0)&gt;0,FALSE),TRUE,FALSE)</f>
        <v>1</v>
      </c>
      <c r="J46" s="21"/>
      <c r="K46" s="21"/>
      <c r="L46" s="61">
        <f t="shared" si="1"/>
        <v>0</v>
      </c>
      <c r="M46" s="136" t="str">
        <f>IFERROR(VLOOKUP(CONCATENATE(J46,"-",K46),Feuil2!C$2:G$101,5,FALSE),"")</f>
        <v/>
      </c>
      <c r="N46" s="91" t="str">
        <f>IF(COUNTIF('Risk identification'!B$7:B$60,'Risk assessment'!B46)&gt;0,(HYPERLINK(CONCATENATE("https://www.georisk-project.eu/risk-information/?id=",IF(LEN(B41)=5,LEFT(B41,3),B41)), "(Info)")),"")</f>
        <v>(Info)</v>
      </c>
      <c r="O46" s="41"/>
      <c r="P46" s="37" t="str">
        <f t="shared" si="2"/>
        <v>1-1</v>
      </c>
      <c r="Q46" s="37">
        <f>IF((D46&lt;&gt;"")*(E46&lt;&gt;"")=1,COUNTIF(P$12:P46,P46),"")</f>
        <v>35</v>
      </c>
      <c r="R46" s="37" t="str">
        <f t="shared" si="3"/>
        <v>1-1-35</v>
      </c>
    </row>
    <row r="47" spans="1:18" ht="19.2" customHeight="1" x14ac:dyDescent="0.25">
      <c r="A47" s="37">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21">
        <v>1</v>
      </c>
      <c r="E47" s="21">
        <v>1</v>
      </c>
      <c r="F47" s="61">
        <f t="shared" si="0"/>
        <v>2</v>
      </c>
      <c r="G47" s="136">
        <f>IFERROR(VLOOKUP(CONCATENATE(D47,"-",E47),Feuil2!C$2:G$101,5,FALSE),"")</f>
        <v>1</v>
      </c>
      <c r="H47" s="41"/>
      <c r="I47" s="62" t="b">
        <f>IF(IFERROR(MATCH(A47,'Risk identification'!N$7:N$72,0)&gt;0,FALSE),TRUE,FALSE)</f>
        <v>1</v>
      </c>
      <c r="J47" s="21"/>
      <c r="K47" s="21"/>
      <c r="L47" s="61">
        <f t="shared" si="1"/>
        <v>0</v>
      </c>
      <c r="M47" s="136" t="str">
        <f>IFERROR(VLOOKUP(CONCATENATE(J47,"-",K47),Feuil2!C$2:G$101,5,FALSE),"")</f>
        <v/>
      </c>
      <c r="N47" s="91" t="str">
        <f>IF(COUNTIF('Risk identification'!B$7:B$60,'Risk assessment'!B47)&gt;0,(HYPERLINK(CONCATENATE("https://www.georisk-project.eu/risk-information/?id=",IF(LEN(B42)=5,LEFT(B42,3),B42)), "(Info)")),"")</f>
        <v>(Info)</v>
      </c>
      <c r="O47" s="41"/>
      <c r="P47" s="37" t="str">
        <f t="shared" si="2"/>
        <v>1-1</v>
      </c>
      <c r="Q47" s="37">
        <f>IF((D47&lt;&gt;"")*(E47&lt;&gt;"")=1,COUNTIF(P$12:P47,P47),"")</f>
        <v>36</v>
      </c>
      <c r="R47" s="37" t="str">
        <f t="shared" si="3"/>
        <v>1-1-36</v>
      </c>
    </row>
    <row r="48" spans="1:18" ht="19.2" customHeight="1" x14ac:dyDescent="0.25">
      <c r="A48" s="37">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21">
        <v>1</v>
      </c>
      <c r="E48" s="21">
        <v>1</v>
      </c>
      <c r="F48" s="61">
        <f t="shared" si="0"/>
        <v>2</v>
      </c>
      <c r="G48" s="136">
        <f>IFERROR(VLOOKUP(CONCATENATE(D48,"-",E48),Feuil2!C$2:G$101,5,FALSE),"")</f>
        <v>1</v>
      </c>
      <c r="H48" s="41"/>
      <c r="I48" s="62" t="b">
        <f>IF(IFERROR(MATCH(A48,'Risk identification'!N$7:N$72,0)&gt;0,FALSE),TRUE,FALSE)</f>
        <v>1</v>
      </c>
      <c r="J48" s="21"/>
      <c r="K48" s="21"/>
      <c r="L48" s="61">
        <f t="shared" si="1"/>
        <v>0</v>
      </c>
      <c r="M48" s="136" t="str">
        <f>IFERROR(VLOOKUP(CONCATENATE(J48,"-",K48),Feuil2!C$2:G$101,5,FALSE),"")</f>
        <v/>
      </c>
      <c r="N48" s="91" t="str">
        <f>IF(COUNTIF('Risk identification'!B$7:B$60,'Risk assessment'!B48)&gt;0,(HYPERLINK(CONCATENATE("https://www.georisk-project.eu/risk-information/?id=",IF(LEN(B43)=5,LEFT(B43,3),B43)), "(Info)")),"")</f>
        <v>(Info)</v>
      </c>
      <c r="O48" s="41"/>
      <c r="P48" s="37" t="str">
        <f t="shared" si="2"/>
        <v>1-1</v>
      </c>
      <c r="Q48" s="37">
        <f>IF((D48&lt;&gt;"")*(E48&lt;&gt;"")=1,COUNTIF(P$12:P48,P48),"")</f>
        <v>37</v>
      </c>
      <c r="R48" s="37" t="str">
        <f t="shared" si="3"/>
        <v>1-1-37</v>
      </c>
    </row>
    <row r="49" spans="1:18" ht="19.2" customHeight="1" x14ac:dyDescent="0.25">
      <c r="A49" s="37">
        <v>38</v>
      </c>
      <c r="B49" s="9" t="str">
        <f>IFERROR(INDEX('Risk identification'!B$7:H$72,MATCH(A49,'Risk identification'!N$7:N$72,0),1),"")</f>
        <v>E-1</v>
      </c>
      <c r="C49" s="21" t="str">
        <f>IFERROR(INDEX('Risk identification'!B$7:H$72,MATCH(A49,'Risk identification'!N$7:N$72,0),7),"")</f>
        <v>Fluid losses leading to severe technical issues</v>
      </c>
      <c r="D49" s="21">
        <v>1</v>
      </c>
      <c r="E49" s="21">
        <v>1</v>
      </c>
      <c r="F49" s="61">
        <f t="shared" si="0"/>
        <v>2</v>
      </c>
      <c r="G49" s="136">
        <f>IFERROR(VLOOKUP(CONCATENATE(D49,"-",E49),Feuil2!C$2:G$101,5,FALSE),"")</f>
        <v>1</v>
      </c>
      <c r="H49" s="41"/>
      <c r="I49" s="62" t="b">
        <f>IF(IFERROR(MATCH(A49,'Risk identification'!N$7:N$72,0)&gt;0,FALSE),TRUE,FALSE)</f>
        <v>1</v>
      </c>
      <c r="J49" s="21"/>
      <c r="K49" s="21"/>
      <c r="L49" s="61">
        <f t="shared" si="1"/>
        <v>0</v>
      </c>
      <c r="M49" s="136" t="str">
        <f>IFERROR(VLOOKUP(CONCATENATE(J49,"-",K49),Feuil2!C$2:G$101,5,FALSE),"")</f>
        <v/>
      </c>
      <c r="N49" s="91" t="str">
        <f>IF(COUNTIF('Risk identification'!B$7:B$60,'Risk assessment'!B49)&gt;0,(HYPERLINK(CONCATENATE("https://www.georisk-project.eu/risk-information/?id=",IF(LEN(B44)=5,LEFT(B44,3),B44)), "(Info)")),"")</f>
        <v>(Info)</v>
      </c>
      <c r="O49" s="41"/>
      <c r="P49" s="37" t="str">
        <f t="shared" si="2"/>
        <v>1-1</v>
      </c>
      <c r="Q49" s="37">
        <f>IF((D49&lt;&gt;"")*(E49&lt;&gt;"")=1,COUNTIF(P$12:P49,P49),"")</f>
        <v>38</v>
      </c>
      <c r="R49" s="37" t="str">
        <f t="shared" si="3"/>
        <v>1-1-38</v>
      </c>
    </row>
    <row r="50" spans="1:18" ht="19.2" customHeight="1" x14ac:dyDescent="0.25">
      <c r="A50" s="37">
        <v>39</v>
      </c>
      <c r="B50" s="9" t="str">
        <f>IFERROR(INDEX('Risk identification'!B$7:H$72,MATCH(A50,'Risk identification'!N$7:N$72,0),1),"")</f>
        <v>C-7</v>
      </c>
      <c r="C50" s="21" t="str">
        <f>IFERROR(INDEX('Risk identification'!B$7:H$72,MATCH(A50,'Risk identification'!N$7:N$72,0),7),"")</f>
        <v>Damage to the well/reservoir while drilling or testing</v>
      </c>
      <c r="D50" s="21">
        <v>1</v>
      </c>
      <c r="E50" s="21">
        <v>1</v>
      </c>
      <c r="F50" s="61">
        <f t="shared" si="0"/>
        <v>2</v>
      </c>
      <c r="G50" s="136">
        <f>IFERROR(VLOOKUP(CONCATENATE(D50,"-",E50),Feuil2!C$2:G$101,5,FALSE),"")</f>
        <v>1</v>
      </c>
      <c r="H50" s="41"/>
      <c r="I50" s="62" t="b">
        <f>IF(IFERROR(MATCH(A50,'Risk identification'!N$7:N$72,0)&gt;0,FALSE),TRUE,FALSE)</f>
        <v>1</v>
      </c>
      <c r="J50" s="21"/>
      <c r="K50" s="21"/>
      <c r="L50" s="61">
        <f t="shared" si="1"/>
        <v>0</v>
      </c>
      <c r="M50" s="136" t="str">
        <f>IFERROR(VLOOKUP(CONCATENATE(J50,"-",K50),Feuil2!C$2:G$101,5,FALSE),"")</f>
        <v/>
      </c>
      <c r="N50" s="91" t="str">
        <f>IF(COUNTIF('Risk identification'!B$7:B$60,'Risk assessment'!B50)&gt;0,(HYPERLINK(CONCATENATE("https://www.georisk-project.eu/risk-information/?id=",IF(LEN(B45)=5,LEFT(B45,3),B45)), "(Info)")),"")</f>
        <v>(Info)</v>
      </c>
      <c r="O50" s="41"/>
      <c r="P50" s="37" t="str">
        <f t="shared" si="2"/>
        <v>1-1</v>
      </c>
      <c r="Q50" s="37">
        <f>IF((D50&lt;&gt;"")*(E50&lt;&gt;"")=1,COUNTIF(P$12:P50,P50),"")</f>
        <v>39</v>
      </c>
      <c r="R50" s="37" t="str">
        <f t="shared" si="3"/>
        <v>1-1-39</v>
      </c>
    </row>
    <row r="51" spans="1:18" ht="19.2" customHeight="1" x14ac:dyDescent="0.25">
      <c r="A51" s="37">
        <v>40</v>
      </c>
      <c r="B51" s="9" t="str">
        <f>IFERROR(INDEX('Risk identification'!B$7:H$72,MATCH(A51,'Risk identification'!N$7:N$72,0),1),"")</f>
        <v>E-2</v>
      </c>
      <c r="C51" s="21" t="str">
        <f>IFERROR(INDEX('Risk identification'!B$7:H$72,MATCH(A51,'Risk identification'!N$7:N$72,0),7),"")</f>
        <v>Wellbore instability </v>
      </c>
      <c r="D51" s="21">
        <v>1</v>
      </c>
      <c r="E51" s="21">
        <v>1</v>
      </c>
      <c r="F51" s="61">
        <f t="shared" si="0"/>
        <v>2</v>
      </c>
      <c r="G51" s="136">
        <f>IFERROR(VLOOKUP(CONCATENATE(D51,"-",E51),Feuil2!C$2:G$101,5,FALSE),"")</f>
        <v>1</v>
      </c>
      <c r="H51" s="41"/>
      <c r="I51" s="62" t="b">
        <f>IF(IFERROR(MATCH(A51,'Risk identification'!N$7:N$72,0)&gt;0,FALSE),TRUE,FALSE)</f>
        <v>1</v>
      </c>
      <c r="J51" s="21"/>
      <c r="K51" s="21"/>
      <c r="L51" s="61">
        <f t="shared" si="1"/>
        <v>0</v>
      </c>
      <c r="M51" s="136" t="str">
        <f>IFERROR(VLOOKUP(CONCATENATE(J51,"-",K51),Feuil2!C$2:G$101,5,FALSE),"")</f>
        <v/>
      </c>
      <c r="N51" s="91" t="str">
        <f>IF(COUNTIF('Risk identification'!B$7:B$60,'Risk assessment'!B51)&gt;0,(HYPERLINK(CONCATENATE("https://www.georisk-project.eu/risk-information/?id=",IF(LEN(B46)=5,LEFT(B46,3),B46)), "(Info)")),"")</f>
        <v>(Info)</v>
      </c>
      <c r="O51" s="41"/>
      <c r="P51" s="37" t="str">
        <f t="shared" si="2"/>
        <v>1-1</v>
      </c>
      <c r="Q51" s="37">
        <f>IF((D51&lt;&gt;"")*(E51&lt;&gt;"")=1,COUNTIF(P$12:P51,P51),"")</f>
        <v>40</v>
      </c>
      <c r="R51" s="37" t="str">
        <f t="shared" si="3"/>
        <v>1-1-40</v>
      </c>
    </row>
    <row r="52" spans="1:18" ht="19.2" customHeight="1" x14ac:dyDescent="0.25">
      <c r="A52" s="37">
        <v>41</v>
      </c>
      <c r="B52" s="9" t="str">
        <f>IFERROR(INDEX('Risk identification'!B$7:H$72,MATCH(A52,'Risk identification'!N$7:N$72,0),1),"")</f>
        <v>E-3</v>
      </c>
      <c r="C52" s="21" t="str">
        <f>IFERROR(INDEX('Risk identification'!B$7:H$72,MATCH(A52,'Risk identification'!N$7:N$72,0),7),"")</f>
        <v>Trajectory issues (deviation from target)</v>
      </c>
      <c r="D52" s="21">
        <v>1</v>
      </c>
      <c r="E52" s="21">
        <v>1</v>
      </c>
      <c r="F52" s="61">
        <f t="shared" si="0"/>
        <v>2</v>
      </c>
      <c r="G52" s="136">
        <f>IFERROR(VLOOKUP(CONCATENATE(D52,"-",E52),Feuil2!C$2:G$101,5,FALSE),"")</f>
        <v>1</v>
      </c>
      <c r="H52" s="41"/>
      <c r="I52" s="62" t="b">
        <f>IF(IFERROR(MATCH(A52,'Risk identification'!N$7:N$72,0)&gt;0,FALSE),TRUE,FALSE)</f>
        <v>1</v>
      </c>
      <c r="J52" s="21"/>
      <c r="K52" s="21"/>
      <c r="L52" s="61">
        <f t="shared" si="1"/>
        <v>0</v>
      </c>
      <c r="M52" s="136" t="str">
        <f>IFERROR(VLOOKUP(CONCATENATE(J52,"-",K52),Feuil2!C$2:G$101,5,FALSE),"")</f>
        <v/>
      </c>
      <c r="N52" s="91" t="str">
        <f>IF(COUNTIF('Risk identification'!B$7:B$60,'Risk assessment'!B52)&gt;0,(HYPERLINK(CONCATENATE("https://www.georisk-project.eu/risk-information/?id=",IF(LEN(B47)=5,LEFT(B47,3),B47)), "(Info)")),"")</f>
        <v>(Info)</v>
      </c>
      <c r="O52" s="41"/>
      <c r="P52" s="37" t="str">
        <f t="shared" si="2"/>
        <v>1-1</v>
      </c>
      <c r="Q52" s="37">
        <f>IF((D52&lt;&gt;"")*(E52&lt;&gt;"")=1,COUNTIF(P$12:P52,P52),"")</f>
        <v>41</v>
      </c>
      <c r="R52" s="37" t="str">
        <f t="shared" si="3"/>
        <v>1-1-41</v>
      </c>
    </row>
    <row r="53" spans="1:18" ht="19.2" customHeight="1" x14ac:dyDescent="0.25">
      <c r="A53" s="37">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21">
        <v>1</v>
      </c>
      <c r="E53" s="21">
        <v>1</v>
      </c>
      <c r="F53" s="61">
        <f t="shared" si="0"/>
        <v>2</v>
      </c>
      <c r="G53" s="136">
        <f>IFERROR(VLOOKUP(CONCATENATE(D53,"-",E53),Feuil2!C$2:G$101,5,FALSE),"")</f>
        <v>1</v>
      </c>
      <c r="H53" s="41"/>
      <c r="I53" s="62" t="b">
        <f>IF(IFERROR(MATCH(A53,'Risk identification'!N$7:N$72,0)&gt;0,FALSE),TRUE,FALSE)</f>
        <v>1</v>
      </c>
      <c r="J53" s="21"/>
      <c r="K53" s="21"/>
      <c r="L53" s="61">
        <f t="shared" si="1"/>
        <v>0</v>
      </c>
      <c r="M53" s="136" t="str">
        <f>IFERROR(VLOOKUP(CONCATENATE(J53,"-",K53),Feuil2!C$2:G$101,5,FALSE),"")</f>
        <v/>
      </c>
      <c r="N53" s="91" t="str">
        <f>IF(COUNTIF('Risk identification'!B$7:B$60,'Risk assessment'!B53)&gt;0,(HYPERLINK(CONCATENATE("https://www.georisk-project.eu/risk-information/?id=",IF(LEN(B48)=5,LEFT(B48,3),B48)), "(Info)")),"")</f>
        <v>(Info)</v>
      </c>
      <c r="O53" s="41"/>
      <c r="P53" s="37" t="str">
        <f t="shared" si="2"/>
        <v>1-1</v>
      </c>
      <c r="Q53" s="37">
        <f>IF((D53&lt;&gt;"")*(E53&lt;&gt;"")=1,COUNTIF(P$12:P53,P53),"")</f>
        <v>42</v>
      </c>
      <c r="R53" s="37" t="str">
        <f t="shared" si="3"/>
        <v>1-1-42</v>
      </c>
    </row>
    <row r="54" spans="1:18" ht="19.2" customHeight="1" x14ac:dyDescent="0.25">
      <c r="A54" s="37">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21">
        <v>1</v>
      </c>
      <c r="E54" s="21">
        <v>1</v>
      </c>
      <c r="F54" s="61">
        <f t="shared" si="0"/>
        <v>2</v>
      </c>
      <c r="G54" s="136">
        <f>IFERROR(VLOOKUP(CONCATENATE(D54,"-",E54),Feuil2!C$2:G$101,5,FALSE),"")</f>
        <v>1</v>
      </c>
      <c r="H54" s="41"/>
      <c r="I54" s="62" t="b">
        <f>IF(IFERROR(MATCH(A54,'Risk identification'!N$7:N$72,0)&gt;0,FALSE),TRUE,FALSE)</f>
        <v>1</v>
      </c>
      <c r="J54" s="21"/>
      <c r="K54" s="21"/>
      <c r="L54" s="61">
        <f t="shared" si="1"/>
        <v>0</v>
      </c>
      <c r="M54" s="136" t="str">
        <f>IFERROR(VLOOKUP(CONCATENATE(J54,"-",K54),Feuil2!C$2:G$101,5,FALSE),"")</f>
        <v/>
      </c>
      <c r="N54" s="91" t="str">
        <f>IF(COUNTIF('Risk identification'!B$7:B$60,'Risk assessment'!B54)&gt;0,(HYPERLINK(CONCATENATE("https://www.georisk-project.eu/risk-information/?id=",IF(LEN(B49)=5,LEFT(B49,3),B49)), "(Info)")),"")</f>
        <v>(Info)</v>
      </c>
      <c r="O54" s="41"/>
      <c r="P54" s="37" t="str">
        <f t="shared" si="2"/>
        <v>1-1</v>
      </c>
      <c r="Q54" s="37">
        <f>IF((D54&lt;&gt;"")*(E54&lt;&gt;"")=1,COUNTIF(P$12:P54,P54),"")</f>
        <v>43</v>
      </c>
      <c r="R54" s="37" t="str">
        <f t="shared" si="3"/>
        <v>1-1-43</v>
      </c>
    </row>
    <row r="55" spans="1:18" ht="19.2" customHeight="1" x14ac:dyDescent="0.25">
      <c r="A55" s="37">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21">
        <v>1</v>
      </c>
      <c r="E55" s="21">
        <v>1</v>
      </c>
      <c r="F55" s="61">
        <f t="shared" si="0"/>
        <v>2</v>
      </c>
      <c r="G55" s="136">
        <f>IFERROR(VLOOKUP(CONCATENATE(D55,"-",E55),Feuil2!C$2:G$101,5,FALSE),"")</f>
        <v>1</v>
      </c>
      <c r="H55" s="41"/>
      <c r="I55" s="62" t="b">
        <f>IF(IFERROR(MATCH(A55,'Risk identification'!N$7:N$72,0)&gt;0,FALSE),TRUE,FALSE)</f>
        <v>1</v>
      </c>
      <c r="J55" s="21"/>
      <c r="K55" s="21"/>
      <c r="L55" s="61">
        <f t="shared" si="1"/>
        <v>0</v>
      </c>
      <c r="M55" s="136" t="str">
        <f>IFERROR(VLOOKUP(CONCATENATE(J55,"-",K55),Feuil2!C$2:G$101,5,FALSE),"")</f>
        <v/>
      </c>
      <c r="N55" s="91" t="str">
        <f>IF(COUNTIF('Risk identification'!B$7:B$60,'Risk assessment'!B55)&gt;0,(HYPERLINK(CONCATENATE("https://www.georisk-project.eu/risk-information/?id=",IF(LEN(B50)=5,LEFT(B50,3),B50)), "(Info)")),"")</f>
        <v>(Info)</v>
      </c>
      <c r="O55" s="41"/>
      <c r="P55" s="37" t="str">
        <f t="shared" si="2"/>
        <v>1-1</v>
      </c>
      <c r="Q55" s="37">
        <f>IF((D55&lt;&gt;"")*(E55&lt;&gt;"")=1,COUNTIF(P$12:P55,P55),"")</f>
        <v>44</v>
      </c>
      <c r="R55" s="37" t="str">
        <f t="shared" si="3"/>
        <v>1-1-44</v>
      </c>
    </row>
    <row r="56" spans="1:18" ht="19.2" customHeight="1" x14ac:dyDescent="0.25">
      <c r="A56" s="37">
        <v>45</v>
      </c>
      <c r="B56" s="9" t="str">
        <f>IFERROR(INDEX('Risk identification'!B$7:H$72,MATCH(A56,'Risk identification'!N$7:N$72,0),1),"")</f>
        <v>E-7</v>
      </c>
      <c r="C56" s="21" t="str">
        <f>IFERROR(INDEX('Risk identification'!B$7:H$72,MATCH(A56,'Risk identification'!N$7:N$72,0),7),"")</f>
        <v>Issues in transporting/handling radioactive sources for logging</v>
      </c>
      <c r="D56" s="21">
        <v>1</v>
      </c>
      <c r="E56" s="21">
        <v>1</v>
      </c>
      <c r="F56" s="61">
        <f t="shared" si="0"/>
        <v>2</v>
      </c>
      <c r="G56" s="136">
        <f>IFERROR(VLOOKUP(CONCATENATE(D56,"-",E56),Feuil2!C$2:G$101,5,FALSE),"")</f>
        <v>1</v>
      </c>
      <c r="H56" s="41"/>
      <c r="I56" s="62" t="b">
        <f>IF(IFERROR(MATCH(A56,'Risk identification'!N$7:N$72,0)&gt;0,FALSE),TRUE,FALSE)</f>
        <v>1</v>
      </c>
      <c r="J56" s="21"/>
      <c r="K56" s="21"/>
      <c r="L56" s="61">
        <f t="shared" si="1"/>
        <v>0</v>
      </c>
      <c r="M56" s="136" t="str">
        <f>IFERROR(VLOOKUP(CONCATENATE(J56,"-",K56),Feuil2!C$2:G$101,5,FALSE),"")</f>
        <v/>
      </c>
      <c r="N56" s="91" t="str">
        <f>IF(COUNTIF('Risk identification'!B$7:B$60,'Risk assessment'!B56)&gt;0,(HYPERLINK(CONCATENATE("https://www.georisk-project.eu/risk-information/?id=",IF(LEN(B51)=5,LEFT(B51,3),B51)), "(Info)")),"")</f>
        <v>(Info)</v>
      </c>
      <c r="O56" s="41"/>
      <c r="P56" s="37" t="str">
        <f t="shared" si="2"/>
        <v>1-1</v>
      </c>
      <c r="Q56" s="37">
        <f>IF((D56&lt;&gt;"")*(E56&lt;&gt;"")=1,COUNTIF(P$12:P56,P56),"")</f>
        <v>45</v>
      </c>
      <c r="R56" s="37" t="str">
        <f t="shared" si="3"/>
        <v>1-1-45</v>
      </c>
    </row>
    <row r="57" spans="1:18" ht="19.2" customHeight="1" x14ac:dyDescent="0.25">
      <c r="A57" s="37">
        <v>46</v>
      </c>
      <c r="B57" s="9" t="str">
        <f>IFERROR(INDEX('Risk identification'!B$7:H$72,MATCH(A57,'Risk identification'!N$7:N$72,0),1),"")</f>
        <v>E-8</v>
      </c>
      <c r="C57" s="21" t="str">
        <f>IFERROR(INDEX('Risk identification'!B$7:H$72,MATCH(A57,'Risk identification'!N$7:N$72,0),7),"")</f>
        <v>Technical failure of the equipment</v>
      </c>
      <c r="D57" s="21">
        <v>1</v>
      </c>
      <c r="E57" s="21">
        <v>1</v>
      </c>
      <c r="F57" s="61">
        <f t="shared" si="0"/>
        <v>2</v>
      </c>
      <c r="G57" s="136">
        <f>IFERROR(VLOOKUP(CONCATENATE(D57,"-",E57),Feuil2!C$2:G$101,5,FALSE),"")</f>
        <v>1</v>
      </c>
      <c r="H57" s="41"/>
      <c r="I57" s="62" t="b">
        <f>IF(IFERROR(MATCH(A57,'Risk identification'!N$7:N$72,0)&gt;0,FALSE),TRUE,FALSE)</f>
        <v>1</v>
      </c>
      <c r="J57" s="21"/>
      <c r="K57" s="21"/>
      <c r="L57" s="61">
        <f t="shared" si="1"/>
        <v>0</v>
      </c>
      <c r="M57" s="136" t="str">
        <f>IFERROR(VLOOKUP(CONCATENATE(J57,"-",K57),Feuil2!C$2:G$101,5,FALSE),"")</f>
        <v/>
      </c>
      <c r="N57" s="91" t="str">
        <f>IF(COUNTIF('Risk identification'!B$7:B$60,'Risk assessment'!B57)&gt;0,(HYPERLINK(CONCATENATE("https://www.georisk-project.eu/risk-information/?id=",IF(LEN(B52)=5,LEFT(B52,3),B52)), "(Info)")),"")</f>
        <v>(Info)</v>
      </c>
      <c r="O57" s="41"/>
      <c r="P57" s="37" t="str">
        <f t="shared" si="2"/>
        <v>1-1</v>
      </c>
      <c r="Q57" s="37">
        <f>IF((D57&lt;&gt;"")*(E57&lt;&gt;"")=1,COUNTIF(P$12:P57,P57),"")</f>
        <v>46</v>
      </c>
      <c r="R57" s="37" t="str">
        <f t="shared" si="3"/>
        <v>1-1-46</v>
      </c>
    </row>
    <row r="58" spans="1:18" ht="19.2" customHeight="1" x14ac:dyDescent="0.25">
      <c r="A58" s="37">
        <v>47</v>
      </c>
      <c r="B58" s="9" t="str">
        <f>IFERROR(INDEX('Risk identification'!B$7:H$72,MATCH(A58,'Risk identification'!N$7:N$72,0),1),"")</f>
        <v>E-9</v>
      </c>
      <c r="C58" s="21" t="str">
        <f>IFERROR(INDEX('Risk identification'!B$7:H$72,MATCH(A58,'Risk identification'!N$7:N$72,0),7),"")</f>
        <v>Well casing collapse</v>
      </c>
      <c r="D58" s="21">
        <v>1</v>
      </c>
      <c r="E58" s="21">
        <v>1</v>
      </c>
      <c r="F58" s="61">
        <f t="shared" si="0"/>
        <v>2</v>
      </c>
      <c r="G58" s="136">
        <f>IFERROR(VLOOKUP(CONCATENATE(D58,"-",E58),Feuil2!C$2:G$101,5,FALSE),"")</f>
        <v>1</v>
      </c>
      <c r="H58" s="41"/>
      <c r="I58" s="62" t="b">
        <f>IF(IFERROR(MATCH(A58,'Risk identification'!N$7:N$72,0)&gt;0,FALSE),TRUE,FALSE)</f>
        <v>1</v>
      </c>
      <c r="J58" s="21"/>
      <c r="K58" s="21"/>
      <c r="L58" s="61">
        <f t="shared" si="1"/>
        <v>0</v>
      </c>
      <c r="M58" s="136" t="str">
        <f>IFERROR(VLOOKUP(CONCATENATE(J58,"-",K58),Feuil2!C$2:G$101,5,FALSE),"")</f>
        <v/>
      </c>
      <c r="N58" s="91" t="str">
        <f>IF(COUNTIF('Risk identification'!B$7:B$60,'Risk assessment'!B58)&gt;0,(HYPERLINK(CONCATENATE("https://www.georisk-project.eu/risk-information/?id=",IF(LEN(B53)=5,LEFT(B53,3),B53)), "(Info)")),"")</f>
        <v>(Info)</v>
      </c>
      <c r="O58" s="41"/>
      <c r="P58" s="37" t="str">
        <f t="shared" si="2"/>
        <v>1-1</v>
      </c>
      <c r="Q58" s="37">
        <f>IF((D58&lt;&gt;"")*(E58&lt;&gt;"")=1,COUNTIF(P$12:P58,P58),"")</f>
        <v>47</v>
      </c>
      <c r="R58" s="37" t="str">
        <f t="shared" si="3"/>
        <v>1-1-47</v>
      </c>
    </row>
    <row r="59" spans="1:18" ht="19.2" customHeight="1" x14ac:dyDescent="0.25">
      <c r="A59" s="37">
        <v>48</v>
      </c>
      <c r="B59" s="9" t="str">
        <f>IFERROR(INDEX('Risk identification'!B$7:H$72,MATCH(A59,'Risk identification'!N$7:N$72,0),1),"")</f>
        <v>F-1</v>
      </c>
      <c r="C59" s="21" t="str">
        <f>IFERROR(INDEX('Risk identification'!B$7:H$72,MATCH(A59,'Risk identification'!N$7:N$72,0),7),"")</f>
        <v>Blowouts</v>
      </c>
      <c r="D59" s="21">
        <v>1</v>
      </c>
      <c r="E59" s="21">
        <v>1</v>
      </c>
      <c r="F59" s="61">
        <f t="shared" si="0"/>
        <v>2</v>
      </c>
      <c r="G59" s="136">
        <f>IFERROR(VLOOKUP(CONCATENATE(D59,"-",E59),Feuil2!C$2:G$101,5,FALSE),"")</f>
        <v>1</v>
      </c>
      <c r="H59" s="41"/>
      <c r="I59" s="62" t="b">
        <f>IF(IFERROR(MATCH(A59,'Risk identification'!N$7:N$72,0)&gt;0,FALSE),TRUE,FALSE)</f>
        <v>1</v>
      </c>
      <c r="J59" s="21"/>
      <c r="K59" s="21"/>
      <c r="L59" s="61">
        <f t="shared" si="1"/>
        <v>0</v>
      </c>
      <c r="M59" s="136" t="str">
        <f>IFERROR(VLOOKUP(CONCATENATE(J59,"-",K59),Feuil2!C$2:G$101,5,FALSE),"")</f>
        <v/>
      </c>
      <c r="N59" s="91" t="str">
        <f>IF(COUNTIF('Risk identification'!B$7:B$60,'Risk assessment'!B59)&gt;0,(HYPERLINK(CONCATENATE("https://www.georisk-project.eu/risk-information/?id=",IF(LEN(B54)=5,LEFT(B54,3),B54)), "(Info)")),"")</f>
        <v>(Info)</v>
      </c>
      <c r="O59" s="41"/>
      <c r="P59" s="37" t="str">
        <f t="shared" si="2"/>
        <v>1-1</v>
      </c>
      <c r="Q59" s="37">
        <f>IF((D59&lt;&gt;"")*(E59&lt;&gt;"")=1,COUNTIF(P$12:P59,P59),"")</f>
        <v>48</v>
      </c>
      <c r="R59" s="37" t="str">
        <f t="shared" si="3"/>
        <v>1-1-48</v>
      </c>
    </row>
    <row r="60" spans="1:18" ht="19.2" customHeight="1" x14ac:dyDescent="0.25">
      <c r="A60" s="37">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21">
        <v>1</v>
      </c>
      <c r="E60" s="21">
        <v>1</v>
      </c>
      <c r="F60" s="61">
        <f t="shared" si="0"/>
        <v>2</v>
      </c>
      <c r="G60" s="136">
        <f>IFERROR(VLOOKUP(CONCATENATE(D60,"-",E60),Feuil2!C$2:G$101,5,FALSE),"")</f>
        <v>1</v>
      </c>
      <c r="H60" s="41"/>
      <c r="I60" s="62" t="b">
        <f>IF(IFERROR(MATCH(A60,'Risk identification'!N$7:N$72,0)&gt;0,FALSE),TRUE,FALSE)</f>
        <v>1</v>
      </c>
      <c r="J60" s="21"/>
      <c r="K60" s="21"/>
      <c r="L60" s="61">
        <f t="shared" si="1"/>
        <v>0</v>
      </c>
      <c r="M60" s="136" t="str">
        <f>IFERROR(VLOOKUP(CONCATENATE(J60,"-",K60),Feuil2!C$2:G$101,5,FALSE),"")</f>
        <v/>
      </c>
      <c r="N60" s="91" t="str">
        <f>IF(COUNTIF('Risk identification'!B$7:B$60,'Risk assessment'!B60)&gt;0,(HYPERLINK(CONCATENATE("https://www.georisk-project.eu/risk-information/?id=",IF(LEN(B55)=5,LEFT(B55,3),B55)), "(Info)")),"")</f>
        <v>(Info)</v>
      </c>
      <c r="O60" s="41"/>
      <c r="P60" s="37" t="str">
        <f t="shared" si="2"/>
        <v>1-1</v>
      </c>
      <c r="Q60" s="37">
        <f>IF((D60&lt;&gt;"")*(E60&lt;&gt;"")=1,COUNTIF(P$12:P60,P60),"")</f>
        <v>49</v>
      </c>
      <c r="R60" s="37" t="str">
        <f t="shared" si="3"/>
        <v>1-1-49</v>
      </c>
    </row>
    <row r="61" spans="1:18" ht="19.2" customHeight="1" x14ac:dyDescent="0.25">
      <c r="A61" s="37">
        <v>50</v>
      </c>
      <c r="B61" s="9" t="str">
        <f>IFERROR(INDEX('Risk identification'!B$7:H$72,MATCH(A61,'Risk identification'!N$7:N$72,0),1),"")</f>
        <v>F-3</v>
      </c>
      <c r="C61" s="21" t="str">
        <f>IFERROR(INDEX('Risk identification'!B$7:H$72,MATCH(A61,'Risk identification'!N$7:N$72,0),7),"")</f>
        <v>Induced seismicity (above sensitivity level)</v>
      </c>
      <c r="D61" s="21">
        <v>1</v>
      </c>
      <c r="E61" s="21">
        <v>1</v>
      </c>
      <c r="F61" s="61">
        <f t="shared" si="0"/>
        <v>2</v>
      </c>
      <c r="G61" s="136">
        <f>IFERROR(VLOOKUP(CONCATENATE(D61,"-",E61),Feuil2!C$2:G$101,5,FALSE),"")</f>
        <v>1</v>
      </c>
      <c r="H61" s="41"/>
      <c r="I61" s="62" t="b">
        <f>IF(IFERROR(MATCH(A61,'Risk identification'!N$7:N$72,0)&gt;0,FALSE),TRUE,FALSE)</f>
        <v>1</v>
      </c>
      <c r="J61" s="21"/>
      <c r="K61" s="21"/>
      <c r="L61" s="61">
        <f t="shared" si="1"/>
        <v>0</v>
      </c>
      <c r="M61" s="136" t="str">
        <f>IFERROR(VLOOKUP(CONCATENATE(J61,"-",K61),Feuil2!C$2:G$101,5,FALSE),"")</f>
        <v/>
      </c>
      <c r="N61" s="91" t="str">
        <f>IF(COUNTIF('Risk identification'!B$7:B$60,'Risk assessment'!B61)&gt;0,(HYPERLINK(CONCATENATE("https://www.georisk-project.eu/risk-information/?id=",IF(LEN(B56)=5,LEFT(B56,3),B56)), "(Info)")),"")</f>
        <v>(Info)</v>
      </c>
      <c r="O61" s="41"/>
      <c r="P61" s="37" t="str">
        <f t="shared" si="2"/>
        <v>1-1</v>
      </c>
      <c r="Q61" s="37">
        <f>IF((D61&lt;&gt;"")*(E61&lt;&gt;"")=1,COUNTIF(P$12:P61,P61),"")</f>
        <v>50</v>
      </c>
      <c r="R61" s="37" t="str">
        <f t="shared" si="3"/>
        <v>1-1-50</v>
      </c>
    </row>
    <row r="62" spans="1:18" ht="19.2" customHeight="1" x14ac:dyDescent="0.25">
      <c r="A62" s="37">
        <v>51</v>
      </c>
      <c r="B62" s="9" t="str">
        <f>IFERROR(INDEX('Risk identification'!B$7:H$72,MATCH(A62,'Risk identification'!N$7:N$72,0),1),"")</f>
        <v>F-4</v>
      </c>
      <c r="C62" s="21" t="str">
        <f>IFERROR(INDEX('Risk identification'!B$7:H$72,MATCH(A62,'Risk identification'!N$7:N$72,0),7),"")</f>
        <v>Surface subsidence or uplift</v>
      </c>
      <c r="D62" s="21">
        <v>1</v>
      </c>
      <c r="E62" s="21">
        <v>1</v>
      </c>
      <c r="F62" s="61">
        <f t="shared" si="0"/>
        <v>2</v>
      </c>
      <c r="G62" s="136">
        <f>IFERROR(VLOOKUP(CONCATENATE(D62,"-",E62),Feuil2!C$2:G$101,5,FALSE),"")</f>
        <v>1</v>
      </c>
      <c r="H62" s="41"/>
      <c r="I62" s="62" t="b">
        <f>IF(IFERROR(MATCH(A62,'Risk identification'!N$7:N$72,0)&gt;0,FALSE),TRUE,FALSE)</f>
        <v>1</v>
      </c>
      <c r="J62" s="21"/>
      <c r="K62" s="21"/>
      <c r="L62" s="61">
        <f t="shared" si="1"/>
        <v>0</v>
      </c>
      <c r="M62" s="136" t="str">
        <f>IFERROR(VLOOKUP(CONCATENATE(J62,"-",K62),Feuil2!C$2:G$101,5,FALSE),"")</f>
        <v/>
      </c>
      <c r="N62" s="91" t="str">
        <f>IF(COUNTIF('Risk identification'!B$7:B$60,'Risk assessment'!B62)&gt;0,(HYPERLINK(CONCATENATE("https://www.georisk-project.eu/risk-information/?id=",IF(LEN(B57)=5,LEFT(B57,3),B57)), "(Info)")),"")</f>
        <v>(Info)</v>
      </c>
      <c r="O62" s="41"/>
      <c r="P62" s="37" t="str">
        <f t="shared" si="2"/>
        <v>1-1</v>
      </c>
      <c r="Q62" s="37">
        <f>IF((D62&lt;&gt;"")*(E62&lt;&gt;"")=1,COUNTIF(P$12:P62,P62),"")</f>
        <v>51</v>
      </c>
      <c r="R62" s="37" t="str">
        <f t="shared" si="3"/>
        <v>1-1-51</v>
      </c>
    </row>
    <row r="63" spans="1:18" ht="19.2" customHeight="1" x14ac:dyDescent="0.25">
      <c r="A63" s="37">
        <v>52</v>
      </c>
      <c r="B63" s="9" t="str">
        <f>IFERROR(INDEX('Risk identification'!B$7:H$72,MATCH(A63,'Risk identification'!N$7:N$72,0),1),"")</f>
        <v>F-5</v>
      </c>
      <c r="C63" s="21" t="str">
        <f>IFERROR(INDEX('Risk identification'!B$7:H$72,MATCH(A63,'Risk identification'!N$7:N$72,0),7),"")</f>
        <v>Toxic emissions due to gases and fluids produced in-situ</v>
      </c>
      <c r="D63" s="21">
        <v>1</v>
      </c>
      <c r="E63" s="21">
        <v>1</v>
      </c>
      <c r="F63" s="61">
        <f t="shared" si="0"/>
        <v>2</v>
      </c>
      <c r="G63" s="136">
        <f>IFERROR(VLOOKUP(CONCATENATE(D63,"-",E63),Feuil2!C$2:G$101,5,FALSE),"")</f>
        <v>1</v>
      </c>
      <c r="H63" s="41"/>
      <c r="I63" s="62" t="b">
        <f>IF(IFERROR(MATCH(A63,'Risk identification'!N$7:N$72,0)&gt;0,FALSE),TRUE,FALSE)</f>
        <v>1</v>
      </c>
      <c r="J63" s="21"/>
      <c r="K63" s="21"/>
      <c r="L63" s="61">
        <f t="shared" si="1"/>
        <v>0</v>
      </c>
      <c r="M63" s="136" t="str">
        <f>IFERROR(VLOOKUP(CONCATENATE(J63,"-",K63),Feuil2!C$2:G$101,5,FALSE),"")</f>
        <v/>
      </c>
      <c r="N63" s="91" t="str">
        <f>IF(COUNTIF('Risk identification'!B$7:B$60,'Risk assessment'!B63)&gt;0,(HYPERLINK(CONCATENATE("https://www.georisk-project.eu/risk-information/?id=",IF(LEN(B58)=5,LEFT(B58,3),B58)), "(Info)")),"")</f>
        <v>(Info)</v>
      </c>
      <c r="O63" s="41"/>
      <c r="P63" s="37" t="str">
        <f t="shared" si="2"/>
        <v>1-1</v>
      </c>
      <c r="Q63" s="37">
        <f>IF((D63&lt;&gt;"")*(E63&lt;&gt;"")=1,COUNTIF(P$12:P63,P63),"")</f>
        <v>52</v>
      </c>
      <c r="R63" s="37" t="str">
        <f t="shared" si="3"/>
        <v>1-1-52</v>
      </c>
    </row>
    <row r="64" spans="1:18" ht="19.2" customHeight="1" x14ac:dyDescent="0.25">
      <c r="A64" s="37">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21">
        <v>1</v>
      </c>
      <c r="E64" s="21">
        <v>1</v>
      </c>
      <c r="F64" s="61">
        <f t="shared" si="0"/>
        <v>2</v>
      </c>
      <c r="G64" s="136">
        <f>IFERROR(VLOOKUP(CONCATENATE(D64,"-",E64),Feuil2!C$2:G$101,5,FALSE),"")</f>
        <v>1</v>
      </c>
      <c r="H64" s="41"/>
      <c r="I64" s="62" t="b">
        <f>IF(IFERROR(MATCH(A64,'Risk identification'!N$7:N$72,0)&gt;0,FALSE),TRUE,FALSE)</f>
        <v>1</v>
      </c>
      <c r="J64" s="21"/>
      <c r="K64" s="21"/>
      <c r="L64" s="61">
        <f t="shared" si="1"/>
        <v>0</v>
      </c>
      <c r="M64" s="136" t="str">
        <f>IFERROR(VLOOKUP(CONCATENATE(J64,"-",K64),Feuil2!C$2:G$101,5,FALSE),"")</f>
        <v/>
      </c>
      <c r="N64" s="91" t="str">
        <f>IF(COUNTIF('Risk identification'!B$7:B$60,'Risk assessment'!B64)&gt;0,(HYPERLINK(CONCATENATE("https://www.georisk-project.eu/risk-information/?id=",IF(LEN(B59)=5,LEFT(B59,3),B59)), "(Info)")),"")</f>
        <v>(Info)</v>
      </c>
      <c r="O64" s="41"/>
      <c r="P64" s="37" t="str">
        <f t="shared" si="2"/>
        <v>1-1</v>
      </c>
      <c r="Q64" s="37">
        <f>IF((D64&lt;&gt;"")*(E64&lt;&gt;"")=1,COUNTIF(P$12:P64,P64),"")</f>
        <v>53</v>
      </c>
      <c r="R64" s="37" t="str">
        <f t="shared" si="3"/>
        <v>1-1-53</v>
      </c>
    </row>
    <row r="65" spans="1:18" ht="19.2" customHeight="1" x14ac:dyDescent="0.25">
      <c r="A65" s="37">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21">
        <v>1</v>
      </c>
      <c r="E65" s="21">
        <v>1</v>
      </c>
      <c r="F65" s="61">
        <f t="shared" si="0"/>
        <v>2</v>
      </c>
      <c r="G65" s="136">
        <f>IFERROR(VLOOKUP(CONCATENATE(D65,"-",E65),Feuil2!C$2:G$101,5,FALSE),"")</f>
        <v>1</v>
      </c>
      <c r="H65" s="41"/>
      <c r="I65" s="62" t="b">
        <f>IF(IFERROR(MATCH(A65,'Risk identification'!N$7:N$72,0)&gt;0,FALSE),TRUE,FALSE)</f>
        <v>1</v>
      </c>
      <c r="J65" s="21"/>
      <c r="K65" s="21"/>
      <c r="L65" s="61">
        <f t="shared" si="1"/>
        <v>0</v>
      </c>
      <c r="M65" s="136" t="str">
        <f>IFERROR(VLOOKUP(CONCATENATE(J65,"-",K65),Feuil2!C$2:G$101,5,FALSE),"")</f>
        <v/>
      </c>
      <c r="N65" s="91" t="str">
        <f>IF(COUNTIF('Risk identification'!B$7:B$60,'Risk assessment'!B65)&gt;0,(HYPERLINK(CONCATENATE("https://www.georisk-project.eu/risk-information/?id=",IF(LEN(B60)=5,LEFT(B60,3),B60)), "(Info)")),"")</f>
        <v>(Info)</v>
      </c>
      <c r="O65" s="41"/>
      <c r="P65" s="37" t="str">
        <f t="shared" si="2"/>
        <v>1-1</v>
      </c>
      <c r="Q65" s="37">
        <f>IF((D65&lt;&gt;"")*(E65&lt;&gt;"")=1,COUNTIF(P$12:P65,P65),"")</f>
        <v>54</v>
      </c>
      <c r="R65" s="37" t="str">
        <f t="shared" si="3"/>
        <v>1-1-54</v>
      </c>
    </row>
    <row r="66" spans="1:18" ht="19.2" customHeight="1" x14ac:dyDescent="0.25">
      <c r="A66" s="37">
        <v>55</v>
      </c>
      <c r="B66" s="9" t="str">
        <f>IFERROR(INDEX('Risk identification'!B$7:H$72,MATCH(A66,'Risk identification'!N$7:N$72,0),1),"")</f>
        <v>N-1</v>
      </c>
      <c r="C66" s="21" t="str">
        <f>IFERROR(INDEX('Risk identification'!B$7:H$72,MATCH(A66,'Risk identification'!N$7:N$72,0),7),"")</f>
        <v>My new risk</v>
      </c>
      <c r="D66" s="21">
        <v>1</v>
      </c>
      <c r="E66" s="21">
        <v>1</v>
      </c>
      <c r="F66" s="61">
        <f t="shared" si="0"/>
        <v>2</v>
      </c>
      <c r="G66" s="136">
        <f>IFERROR(VLOOKUP(CONCATENATE(D66,"-",E66),Feuil2!C$2:G$101,5,FALSE),"")</f>
        <v>1</v>
      </c>
      <c r="H66" s="41"/>
      <c r="I66" s="62" t="b">
        <f>IF(IFERROR(MATCH(A66,'Risk identification'!N$7:N$72,0)&gt;0,FALSE),TRUE,FALSE)</f>
        <v>1</v>
      </c>
      <c r="J66" s="21"/>
      <c r="K66" s="21"/>
      <c r="L66" s="61">
        <f t="shared" si="1"/>
        <v>0</v>
      </c>
      <c r="M66" s="136" t="str">
        <f>IFERROR(VLOOKUP(CONCATENATE(J66,"-",K66),Feuil2!C$2:G$101,5,FALSE),"")</f>
        <v/>
      </c>
      <c r="N66" s="91" t="str">
        <f>IF(COUNTIF('Risk identification'!B$7:B$60,'Risk assessment'!B66)&gt;0,(HYPERLINK(CONCATENATE("https://www.georisk-project.eu/risk-information/?id=",IF(LEN(B61)=5,LEFT(B61,3),B61)), "(Info)")),"")</f>
        <v/>
      </c>
      <c r="O66" s="41"/>
      <c r="P66" s="37" t="str">
        <f t="shared" si="2"/>
        <v>1-1</v>
      </c>
      <c r="Q66" s="37">
        <f>IF((D66&lt;&gt;"")*(E66&lt;&gt;"")=1,COUNTIF(P$12:P66,P66),"")</f>
        <v>55</v>
      </c>
      <c r="R66" s="37" t="str">
        <f t="shared" si="3"/>
        <v>1-1-55</v>
      </c>
    </row>
    <row r="67" spans="1:18" ht="19.2" customHeight="1" x14ac:dyDescent="0.25">
      <c r="A67" s="37">
        <v>56</v>
      </c>
      <c r="B67" s="9" t="str">
        <f>IFERROR(INDEX('Risk identification'!B$7:H$72,MATCH(A67,'Risk identification'!N$7:N$72,0),1),"")</f>
        <v>N-2</v>
      </c>
      <c r="C67" s="21" t="str">
        <f>IFERROR(INDEX('Risk identification'!B$7:H$72,MATCH(A67,'Risk identification'!N$7:N$72,0),7),"")</f>
        <v>My new risk 2</v>
      </c>
      <c r="D67" s="21">
        <v>1</v>
      </c>
      <c r="E67" s="21">
        <v>1</v>
      </c>
      <c r="F67" s="61">
        <f t="shared" si="0"/>
        <v>2</v>
      </c>
      <c r="G67" s="136">
        <f>IFERROR(VLOOKUP(CONCATENATE(D67,"-",E67),Feuil2!C$2:G$101,5,FALSE),"")</f>
        <v>1</v>
      </c>
      <c r="H67" s="41"/>
      <c r="I67" s="62" t="b">
        <f>IF(IFERROR(MATCH(A67,'Risk identification'!N$7:N$72,0)&gt;0,FALSE),TRUE,FALSE)</f>
        <v>1</v>
      </c>
      <c r="J67" s="21"/>
      <c r="K67" s="21"/>
      <c r="L67" s="61">
        <f t="shared" si="1"/>
        <v>0</v>
      </c>
      <c r="M67" s="136" t="str">
        <f>IFERROR(VLOOKUP(CONCATENATE(J67,"-",K67),Feuil2!C$2:G$101,5,FALSE),"")</f>
        <v/>
      </c>
      <c r="N67" s="91" t="str">
        <f>IF(COUNTIF('Risk identification'!B$7:B$60,'Risk assessment'!B67)&gt;0,(HYPERLINK(CONCATENATE("https://www.georisk-project.eu/risk-information/?id=",IF(LEN(B62)=5,LEFT(B62,3),B62)), "(Info)")),"")</f>
        <v/>
      </c>
      <c r="O67" s="41"/>
      <c r="P67" s="37" t="str">
        <f t="shared" si="2"/>
        <v>1-1</v>
      </c>
      <c r="Q67" s="37">
        <f>IF((D67&lt;&gt;"")*(E67&lt;&gt;"")=1,COUNTIF(P$12:P67,P67),"")</f>
        <v>56</v>
      </c>
      <c r="R67" s="37" t="str">
        <f t="shared" si="3"/>
        <v>1-1-56</v>
      </c>
    </row>
    <row r="68" spans="1:18" ht="19.2" customHeight="1" x14ac:dyDescent="0.25">
      <c r="A68" s="37">
        <v>57</v>
      </c>
      <c r="B68" s="9" t="str">
        <f>IFERROR(INDEX('Risk identification'!B$7:H$72,MATCH(A68,'Risk identification'!N$7:N$72,0),1),"")</f>
        <v>N-3</v>
      </c>
      <c r="C68" s="21" t="str">
        <f>IFERROR(INDEX('Risk identification'!B$7:H$72,MATCH(A68,'Risk identification'!N$7:N$72,0),7),"")</f>
        <v>My new risk 3</v>
      </c>
      <c r="D68" s="21">
        <v>1</v>
      </c>
      <c r="E68" s="21">
        <v>1</v>
      </c>
      <c r="F68" s="61">
        <f t="shared" si="0"/>
        <v>2</v>
      </c>
      <c r="G68" s="136">
        <f>IFERROR(VLOOKUP(CONCATENATE(D68,"-",E68),Feuil2!C$2:G$101,5,FALSE),"")</f>
        <v>1</v>
      </c>
      <c r="H68" s="41"/>
      <c r="I68" s="62" t="b">
        <f>IF(IFERROR(MATCH(A68,'Risk identification'!N$7:N$72,0)&gt;0,FALSE),TRUE,FALSE)</f>
        <v>1</v>
      </c>
      <c r="J68" s="21"/>
      <c r="K68" s="21"/>
      <c r="L68" s="61">
        <f t="shared" si="1"/>
        <v>0</v>
      </c>
      <c r="M68" s="136" t="str">
        <f>IFERROR(VLOOKUP(CONCATENATE(J68,"-",K68),Feuil2!C$2:G$101,5,FALSE),"")</f>
        <v/>
      </c>
      <c r="N68" s="91" t="str">
        <f>IF(COUNTIF('Risk identification'!B$7:B$60,'Risk assessment'!B68)&gt;0,(HYPERLINK(CONCATENATE("https://www.georisk-project.eu/risk-information/?id=",IF(LEN(B63)=5,LEFT(B63,3),B63)), "(Info)")),"")</f>
        <v/>
      </c>
      <c r="O68" s="41"/>
      <c r="P68" s="37" t="str">
        <f t="shared" si="2"/>
        <v>1-1</v>
      </c>
      <c r="Q68" s="37">
        <f>IF((D68&lt;&gt;"")*(E68&lt;&gt;"")=1,COUNTIF(P$12:P68,P68),"")</f>
        <v>57</v>
      </c>
      <c r="R68" s="37" t="str">
        <f t="shared" si="3"/>
        <v>1-1-57</v>
      </c>
    </row>
    <row r="69" spans="1:18" ht="19.2" customHeight="1" x14ac:dyDescent="0.25">
      <c r="A69" s="37">
        <v>58</v>
      </c>
      <c r="B69" s="9" t="str">
        <f>IFERROR(INDEX('Risk identification'!B$7:H$72,MATCH(A69,'Risk identification'!N$7:N$72,0),1),"")</f>
        <v/>
      </c>
      <c r="C69" s="21" t="str">
        <f>IFERROR(INDEX('Risk identification'!B$7:H$72,MATCH(A69,'Risk identification'!N$7:N$72,0),7),"")</f>
        <v/>
      </c>
      <c r="D69" s="21"/>
      <c r="E69" s="21"/>
      <c r="F69" s="61" t="str">
        <f t="shared" si="0"/>
        <v/>
      </c>
      <c r="G69" s="136" t="str">
        <f>IFERROR(VLOOKUP(CONCATENATE(D69,"-",E69),Feuil2!C$2:G$101,5,FALSE),"")</f>
        <v/>
      </c>
      <c r="H69" s="41"/>
      <c r="I69" s="62" t="b">
        <f>IF(IFERROR(MATCH(A69,'Risk identification'!N$7:N$72,0)&gt;0,FALSE),TRUE,FALSE)</f>
        <v>0</v>
      </c>
      <c r="J69" s="21"/>
      <c r="K69" s="21"/>
      <c r="L69" s="61" t="str">
        <f t="shared" si="1"/>
        <v/>
      </c>
      <c r="M69" s="136" t="str">
        <f>IFERROR(VLOOKUP(CONCATENATE(J69,"-",K69),Feuil2!C$2:G$101,5,FALSE),"")</f>
        <v/>
      </c>
      <c r="N69" s="91" t="str">
        <f>IF(COUNTIF('Risk identification'!B$7:B$60,'Risk assessment'!B69)&gt;0,(HYPERLINK(CONCATENATE("https://www.georisk-project.eu/risk-information/?id=",IF(LEN(B64)=5,LEFT(B64,3),B64)), "(Info)")),"")</f>
        <v/>
      </c>
      <c r="O69" s="41"/>
      <c r="P69" s="37" t="str">
        <f t="shared" si="2"/>
        <v/>
      </c>
      <c r="Q69" s="37" t="str">
        <f>IF((D69&lt;&gt;"")*(E69&lt;&gt;"")=1,COUNTIF(P$12:P69,P69),"")</f>
        <v/>
      </c>
      <c r="R69" s="37" t="str">
        <f t="shared" si="3"/>
        <v/>
      </c>
    </row>
    <row r="70" spans="1:18" ht="19.2" customHeight="1" x14ac:dyDescent="0.25">
      <c r="A70" s="37">
        <v>59</v>
      </c>
      <c r="B70" s="9" t="str">
        <f>IFERROR(INDEX('Risk identification'!B$7:H$72,MATCH(A70,'Risk identification'!N$7:N$72,0),1),"")</f>
        <v/>
      </c>
      <c r="C70" s="21" t="str">
        <f>IFERROR(INDEX('Risk identification'!B$7:H$72,MATCH(A70,'Risk identification'!N$7:N$72,0),7),"")</f>
        <v/>
      </c>
      <c r="D70" s="21"/>
      <c r="E70" s="21"/>
      <c r="F70" s="61" t="str">
        <f t="shared" si="0"/>
        <v/>
      </c>
      <c r="G70" s="136" t="str">
        <f>IFERROR(VLOOKUP(CONCATENATE(D70,"-",E70),Feuil2!C$2:G$101,5,FALSE),"")</f>
        <v/>
      </c>
      <c r="H70" s="41"/>
      <c r="I70" s="62" t="b">
        <f>IF(IFERROR(MATCH(A70,'Risk identification'!N$7:N$72,0)&gt;0,FALSE),TRUE,FALSE)</f>
        <v>0</v>
      </c>
      <c r="J70" s="21"/>
      <c r="K70" s="21"/>
      <c r="L70" s="61" t="str">
        <f t="shared" si="1"/>
        <v/>
      </c>
      <c r="M70" s="136" t="str">
        <f>IFERROR(VLOOKUP(CONCATENATE(J70,"-",K70),Feuil2!C$2:G$101,5,FALSE),"")</f>
        <v/>
      </c>
      <c r="N70" s="91" t="str">
        <f>IF(COUNTIF('Risk identification'!B$7:B$60,'Risk assessment'!B70)&gt;0,(HYPERLINK(CONCATENATE("https://www.georisk-project.eu/risk-information/?id=",IF(LEN(B65)=5,LEFT(B65,3),B65)), "(Info)")),"")</f>
        <v/>
      </c>
      <c r="O70" s="41"/>
      <c r="P70" s="37" t="str">
        <f t="shared" si="2"/>
        <v/>
      </c>
      <c r="Q70" s="37" t="str">
        <f>IF((D70&lt;&gt;"")*(E70&lt;&gt;"")=1,COUNTIF(P$12:P70,P70),"")</f>
        <v/>
      </c>
      <c r="R70" s="37" t="str">
        <f t="shared" si="3"/>
        <v/>
      </c>
    </row>
    <row r="71" spans="1:18" ht="19.2" customHeight="1" x14ac:dyDescent="0.25">
      <c r="A71" s="37">
        <v>60</v>
      </c>
      <c r="B71" s="9" t="str">
        <f>IFERROR(INDEX('Risk identification'!B$7:H$72,MATCH(A71,'Risk identification'!N$7:N$72,0),1),"")</f>
        <v/>
      </c>
      <c r="C71" s="21" t="str">
        <f>IFERROR(INDEX('Risk identification'!B$7:H$72,MATCH(A71,'Risk identification'!N$7:N$72,0),7),"")</f>
        <v/>
      </c>
      <c r="D71" s="21"/>
      <c r="E71" s="21"/>
      <c r="F71" s="61" t="str">
        <f t="shared" si="0"/>
        <v/>
      </c>
      <c r="G71" s="136" t="str">
        <f>IFERROR(VLOOKUP(CONCATENATE(D71,"-",E71),Feuil2!C$2:G$101,5,FALSE),"")</f>
        <v/>
      </c>
      <c r="H71" s="41"/>
      <c r="I71" s="62" t="b">
        <f>IF(IFERROR(MATCH(A71,'Risk identification'!N$7:N$72,0)&gt;0,FALSE),TRUE,FALSE)</f>
        <v>0</v>
      </c>
      <c r="J71" s="21"/>
      <c r="K71" s="21"/>
      <c r="L71" s="61" t="str">
        <f t="shared" si="1"/>
        <v/>
      </c>
      <c r="M71" s="136" t="str">
        <f>IFERROR(VLOOKUP(CONCATENATE(J71,"-",K71),Feuil2!C$2:G$101,5,FALSE),"")</f>
        <v/>
      </c>
      <c r="N71" s="91" t="str">
        <f>IF(COUNTIF('Risk identification'!B$7:B$60,'Risk assessment'!B71)&gt;0,(HYPERLINK(CONCATENATE("https://www.georisk-project.eu/risk-information/?id=",IF(LEN(B66)=5,LEFT(B66,3),B66)), "(Info)")),"")</f>
        <v/>
      </c>
      <c r="O71" s="41"/>
      <c r="P71" s="37" t="str">
        <f t="shared" si="2"/>
        <v/>
      </c>
      <c r="Q71" s="37" t="str">
        <f>IF((D71&lt;&gt;"")*(E71&lt;&gt;"")=1,COUNTIF(P$12:P71,P71),"")</f>
        <v/>
      </c>
      <c r="R71" s="37" t="str">
        <f t="shared" si="3"/>
        <v/>
      </c>
    </row>
    <row r="72" spans="1:18" ht="19.2" customHeight="1" x14ac:dyDescent="0.25">
      <c r="A72" s="37">
        <v>61</v>
      </c>
      <c r="B72" s="9" t="str">
        <f>IFERROR(INDEX('Risk identification'!B$7:H$72,MATCH(A72,'Risk identification'!N$7:N$72,0),1),"")</f>
        <v/>
      </c>
      <c r="C72" s="21" t="str">
        <f>IFERROR(INDEX('Risk identification'!B$7:H$72,MATCH(A72,'Risk identification'!N$7:N$72,0),7),"")</f>
        <v/>
      </c>
      <c r="D72" s="21"/>
      <c r="E72" s="21"/>
      <c r="F72" s="61" t="str">
        <f t="shared" si="0"/>
        <v/>
      </c>
      <c r="G72" s="136" t="str">
        <f>IFERROR(VLOOKUP(CONCATENATE(D72,"-",E72),Feuil2!C$2:G$101,5,FALSE),"")</f>
        <v/>
      </c>
      <c r="H72" s="41"/>
      <c r="I72" s="62" t="b">
        <f>IF(IFERROR(MATCH(A72,'Risk identification'!N$7:N$72,0)&gt;0,FALSE),TRUE,FALSE)</f>
        <v>0</v>
      </c>
      <c r="J72" s="21"/>
      <c r="K72" s="21"/>
      <c r="L72" s="61" t="str">
        <f t="shared" si="1"/>
        <v/>
      </c>
      <c r="M72" s="136" t="str">
        <f>IFERROR(VLOOKUP(CONCATENATE(J72,"-",K72),Feuil2!C$2:G$101,5,FALSE),"")</f>
        <v/>
      </c>
      <c r="N72" s="91" t="str">
        <f>IF(COUNTIF('Risk identification'!B$7:B$60,'Risk assessment'!B72)&gt;0,(HYPERLINK(CONCATENATE("https://www.georisk-project.eu/risk-information/?id=",IF(LEN(B67)=5,LEFT(B67,3),B67)), "(Info)")),"")</f>
        <v/>
      </c>
      <c r="O72" s="41"/>
      <c r="P72" s="37" t="str">
        <f t="shared" si="2"/>
        <v/>
      </c>
      <c r="Q72" s="37" t="str">
        <f>IF((D72&lt;&gt;"")*(E72&lt;&gt;"")=1,COUNTIF(P$12:P72,P72),"")</f>
        <v/>
      </c>
      <c r="R72" s="37" t="str">
        <f t="shared" si="3"/>
        <v/>
      </c>
    </row>
    <row r="73" spans="1:18" ht="19.2" customHeight="1" x14ac:dyDescent="0.25">
      <c r="A73" s="37">
        <v>62</v>
      </c>
      <c r="B73" s="9" t="str">
        <f>IFERROR(INDEX('Risk identification'!B$7:H$72,MATCH(A73,'Risk identification'!N$7:N$72,0),1),"")</f>
        <v/>
      </c>
      <c r="C73" s="21" t="str">
        <f>IFERROR(INDEX('Risk identification'!B$7:H$72,MATCH(A73,'Risk identification'!N$7:N$72,0),7),"")</f>
        <v/>
      </c>
      <c r="D73" s="21"/>
      <c r="E73" s="21"/>
      <c r="F73" s="61" t="str">
        <f t="shared" si="0"/>
        <v/>
      </c>
      <c r="G73" s="136" t="str">
        <f>IFERROR(VLOOKUP(CONCATENATE(D73,"-",E73),Feuil2!C$2:G$101,5,FALSE),"")</f>
        <v/>
      </c>
      <c r="H73" s="41"/>
      <c r="I73" s="62" t="b">
        <f>IF(IFERROR(MATCH(A73,'Risk identification'!N$7:N$72,0)&gt;0,FALSE),TRUE,FALSE)</f>
        <v>0</v>
      </c>
      <c r="J73" s="21"/>
      <c r="K73" s="21"/>
      <c r="L73" s="61" t="str">
        <f t="shared" si="1"/>
        <v/>
      </c>
      <c r="M73" s="136" t="str">
        <f>IFERROR(VLOOKUP(CONCATENATE(J73,"-",K73),Feuil2!C$2:G$101,5,FALSE),"")</f>
        <v/>
      </c>
      <c r="N73" s="91" t="str">
        <f>IF(COUNTIF('Risk identification'!B$7:B$60,'Risk assessment'!B73)&gt;0,(HYPERLINK(CONCATENATE("https://www.georisk-project.eu/risk-information/?id=",IF(LEN(B68)=5,LEFT(B68,3),B68)), "(Info)")),"")</f>
        <v/>
      </c>
      <c r="O73" s="41"/>
      <c r="P73" s="37" t="str">
        <f t="shared" si="2"/>
        <v/>
      </c>
      <c r="Q73" s="37" t="str">
        <f>IF((D73&lt;&gt;"")*(E73&lt;&gt;"")=1,COUNTIF(P$12:P73,P73),"")</f>
        <v/>
      </c>
      <c r="R73" s="37" t="str">
        <f t="shared" si="3"/>
        <v/>
      </c>
    </row>
    <row r="74" spans="1:18" ht="19.2" customHeight="1" x14ac:dyDescent="0.25">
      <c r="A74" s="37">
        <v>63</v>
      </c>
      <c r="B74" s="9" t="str">
        <f>IFERROR(INDEX('Risk identification'!B$7:H$72,MATCH(A74,'Risk identification'!N$7:N$72,0),1),"")</f>
        <v/>
      </c>
      <c r="C74" s="21" t="str">
        <f>IFERROR(INDEX('Risk identification'!B$7:H$72,MATCH(A74,'Risk identification'!N$7:N$72,0),7),"")</f>
        <v/>
      </c>
      <c r="D74" s="21"/>
      <c r="E74" s="21"/>
      <c r="F74" s="61" t="str">
        <f t="shared" si="0"/>
        <v/>
      </c>
      <c r="G74" s="136" t="str">
        <f>IFERROR(VLOOKUP(CONCATENATE(D74,"-",E74),Feuil2!C$2:G$101,5,FALSE),"")</f>
        <v/>
      </c>
      <c r="H74" s="41"/>
      <c r="I74" s="62" t="b">
        <f>IF(IFERROR(MATCH(A74,'Risk identification'!N$7:N$72,0)&gt;0,FALSE),TRUE,FALSE)</f>
        <v>0</v>
      </c>
      <c r="J74" s="21"/>
      <c r="K74" s="21"/>
      <c r="L74" s="61" t="str">
        <f t="shared" si="1"/>
        <v/>
      </c>
      <c r="M74" s="136" t="str">
        <f>IFERROR(VLOOKUP(CONCATENATE(J74,"-",K74),Feuil2!C$2:G$101,5,FALSE),"")</f>
        <v/>
      </c>
      <c r="N74" s="91" t="str">
        <f>IF(COUNTIF('Risk identification'!B$7:B$60,'Risk assessment'!B74)&gt;0,(HYPERLINK(CONCATENATE("https://www.georisk-project.eu/risk-information/?id=",IF(LEN(B69)=5,LEFT(B69,3),B69)), "(Info)")),"")</f>
        <v/>
      </c>
      <c r="O74" s="41"/>
      <c r="P74" s="37" t="str">
        <f t="shared" si="2"/>
        <v/>
      </c>
      <c r="Q74" s="37" t="str">
        <f>IF((D74&lt;&gt;"")*(E74&lt;&gt;"")=1,COUNTIF(P$12:P74,P74),"")</f>
        <v/>
      </c>
      <c r="R74" s="37" t="str">
        <f t="shared" si="3"/>
        <v/>
      </c>
    </row>
    <row r="75" spans="1:18" ht="19.2" customHeight="1" x14ac:dyDescent="0.25">
      <c r="A75" s="37">
        <v>64</v>
      </c>
      <c r="B75" s="9" t="str">
        <f>IFERROR(INDEX('Risk identification'!B$7:H$72,MATCH(A75,'Risk identification'!N$7:N$72,0),1),"")</f>
        <v/>
      </c>
      <c r="C75" s="21" t="str">
        <f>IFERROR(INDEX('Risk identification'!B$7:H$72,MATCH(A75,'Risk identification'!N$7:N$72,0),7),"")</f>
        <v/>
      </c>
      <c r="D75" s="21"/>
      <c r="E75" s="21"/>
      <c r="F75" s="61" t="str">
        <f t="shared" si="0"/>
        <v/>
      </c>
      <c r="G75" s="136" t="str">
        <f>IFERROR(VLOOKUP(CONCATENATE(D75,"-",E75),Feuil2!C$2:G$101,5,FALSE),"")</f>
        <v/>
      </c>
      <c r="H75" s="41"/>
      <c r="I75" s="62" t="b">
        <f>IF(IFERROR(MATCH(A75,'Risk identification'!N$7:N$72,0)&gt;0,FALSE),TRUE,FALSE)</f>
        <v>0</v>
      </c>
      <c r="J75" s="21"/>
      <c r="K75" s="21"/>
      <c r="L75" s="61" t="str">
        <f t="shared" si="1"/>
        <v/>
      </c>
      <c r="M75" s="136" t="str">
        <f>IFERROR(VLOOKUP(CONCATENATE(J75,"-",K75),Feuil2!C$2:G$101,5,FALSE),"")</f>
        <v/>
      </c>
      <c r="N75" s="91" t="str">
        <f>IF(COUNTIF('Risk identification'!B$7:B$60,'Risk assessment'!B75)&gt;0,(HYPERLINK(CONCATENATE("https://www.georisk-project.eu/risk-information/?id=",IF(LEN(B70)=5,LEFT(B70,3),B70)), "(Info)")),"")</f>
        <v/>
      </c>
      <c r="O75" s="41"/>
      <c r="P75" s="37" t="str">
        <f t="shared" si="2"/>
        <v/>
      </c>
      <c r="Q75" s="37" t="str">
        <f>IF((D75&lt;&gt;"")*(E75&lt;&gt;"")=1,COUNTIF(P$12:P75,P75),"")</f>
        <v/>
      </c>
      <c r="R75" s="37" t="str">
        <f t="shared" si="3"/>
        <v/>
      </c>
    </row>
    <row r="76" spans="1:18" ht="19.2" customHeight="1" x14ac:dyDescent="0.25">
      <c r="A76" s="37">
        <v>65</v>
      </c>
      <c r="B76" s="9" t="str">
        <f>IFERROR(INDEX('Risk identification'!B$7:H$72,MATCH(A76,'Risk identification'!N$7:N$72,0),1),"")</f>
        <v/>
      </c>
      <c r="C76" s="21" t="str">
        <f>IFERROR(INDEX('Risk identification'!B$7:H$72,MATCH(A76,'Risk identification'!N$7:N$72,0),7),"")</f>
        <v/>
      </c>
      <c r="D76" s="21"/>
      <c r="E76" s="21"/>
      <c r="F76" s="61" t="str">
        <f t="shared" si="0"/>
        <v/>
      </c>
      <c r="G76" s="136" t="str">
        <f>IFERROR(VLOOKUP(CONCATENATE(D76,"-",E76),Feuil2!C$2:G$101,5,FALSE),"")</f>
        <v/>
      </c>
      <c r="H76" s="41"/>
      <c r="I76" s="62" t="b">
        <f>IF(IFERROR(MATCH(A76,'Risk identification'!N$7:N$72,0)&gt;0,FALSE),TRUE,FALSE)</f>
        <v>0</v>
      </c>
      <c r="J76" s="21"/>
      <c r="K76" s="21"/>
      <c r="L76" s="61" t="str">
        <f t="shared" si="1"/>
        <v/>
      </c>
      <c r="M76" s="136" t="str">
        <f>IFERROR(VLOOKUP(CONCATENATE(J76,"-",K76),Feuil2!C$2:G$101,5,FALSE),"")</f>
        <v/>
      </c>
      <c r="N76" s="91" t="str">
        <f>IF(COUNTIF('Risk identification'!B$7:B$60,'Risk assessment'!B76)&gt;0,(HYPERLINK(CONCATENATE("https://www.georisk-project.eu/risk-information/?id=",IF(LEN(B71)=5,LEFT(B71,3),B71)), "(Info)")),"")</f>
        <v/>
      </c>
      <c r="O76" s="41"/>
      <c r="P76" s="37" t="str">
        <f t="shared" si="2"/>
        <v/>
      </c>
      <c r="Q76" s="37" t="str">
        <f>IF((D76&lt;&gt;"")*(E76&lt;&gt;"")=1,COUNTIF(P$12:P76,P76),"")</f>
        <v/>
      </c>
      <c r="R76" s="37" t="str">
        <f t="shared" si="3"/>
        <v/>
      </c>
    </row>
    <row r="77" spans="1:18" ht="19.2" customHeight="1" x14ac:dyDescent="0.25">
      <c r="A77" s="37">
        <v>66</v>
      </c>
      <c r="B77" s="9" t="str">
        <f>IFERROR(INDEX('Risk identification'!B$7:H$72,MATCH(A77,'Risk identification'!N$7:N$72,0),1),"")</f>
        <v/>
      </c>
      <c r="C77" s="21" t="str">
        <f>IFERROR(INDEX('Risk identification'!B$7:H$72,MATCH(A77,'Risk identification'!N$7:N$72,0),7),"")</f>
        <v/>
      </c>
      <c r="D77" s="21"/>
      <c r="E77" s="21"/>
      <c r="F77" s="61" t="str">
        <f t="shared" ref="F77:F99" si="4">IF(I77,D77+E77,"")</f>
        <v/>
      </c>
      <c r="G77" s="136" t="str">
        <f>IFERROR(VLOOKUP(CONCATENATE(D77,"-",E77),Feuil2!C$2:G$101,5,FALSE),"")</f>
        <v/>
      </c>
      <c r="H77" s="41"/>
      <c r="I77" s="62" t="b">
        <f>IF(IFERROR(MATCH(A77,'Risk identification'!N$7:N$72,0)&gt;0,FALSE),TRUE,FALSE)</f>
        <v>0</v>
      </c>
      <c r="J77" s="21"/>
      <c r="K77" s="21"/>
      <c r="L77" s="61" t="str">
        <f t="shared" ref="L77:L99" si="5">IF(I77,J77+K77,"")</f>
        <v/>
      </c>
      <c r="M77" s="136" t="str">
        <f>IFERROR(VLOOKUP(CONCATENATE(J77,"-",K77),Feuil2!C$2:G$101,5,FALSE),"")</f>
        <v/>
      </c>
      <c r="N77" s="91" t="str">
        <f>IF(COUNTIF('Risk identification'!B$7:B$60,'Risk assessment'!B77)&gt;0,(HYPERLINK(CONCATENATE("https://www.georisk-project.eu/risk-information/?id=",IF(LEN(B72)=5,LEFT(B72,3),B72)), "(Info)")),"")</f>
        <v/>
      </c>
      <c r="O77" s="41"/>
      <c r="P77" s="37" t="str">
        <f t="shared" ref="P77:P108" si="6">IF((D77&lt;&gt;"")*(E77&lt;&gt;"")=1,CONCATENATE(D77,"-",E77),"")</f>
        <v/>
      </c>
      <c r="Q77" s="37" t="str">
        <f>IF((D77&lt;&gt;"")*(E77&lt;&gt;"")=1,COUNTIF(P$12:P77,P77),"")</f>
        <v/>
      </c>
      <c r="R77" s="37" t="str">
        <f t="shared" ref="R77:R108" si="7">IF((D77&lt;&gt;"")*(E77&lt;&gt;"")=1,CONCATENATE(P77,"-",Q77),"")</f>
        <v/>
      </c>
    </row>
    <row r="78" spans="1:18" ht="19.2" customHeight="1" x14ac:dyDescent="0.25">
      <c r="A78" s="37">
        <v>67</v>
      </c>
      <c r="B78" s="9" t="str">
        <f>IFERROR(INDEX('Risk identification'!B$7:H$72,MATCH(A78,'Risk identification'!N$7:N$72,0),1),"")</f>
        <v/>
      </c>
      <c r="C78" s="21" t="str">
        <f>IFERROR(INDEX('Risk identification'!B$7:H$72,MATCH(A78,'Risk identification'!N$7:N$72,0),7),"")</f>
        <v/>
      </c>
      <c r="D78" s="21"/>
      <c r="E78" s="21"/>
      <c r="F78" s="61" t="str">
        <f t="shared" si="4"/>
        <v/>
      </c>
      <c r="G78" s="136" t="str">
        <f>IFERROR(VLOOKUP(CONCATENATE(D78,"-",E78),Feuil2!C$2:G$101,5,FALSE),"")</f>
        <v/>
      </c>
      <c r="H78" s="41"/>
      <c r="I78" s="62" t="b">
        <f>IF(IFERROR(MATCH(A78,'Risk identification'!N$7:N$72,0)&gt;0,FALSE),TRUE,FALSE)</f>
        <v>0</v>
      </c>
      <c r="J78" s="21"/>
      <c r="K78" s="21"/>
      <c r="L78" s="61" t="str">
        <f t="shared" si="5"/>
        <v/>
      </c>
      <c r="M78" s="136" t="str">
        <f>IFERROR(VLOOKUP(CONCATENATE(J78,"-",K78),Feuil2!C$2:G$101,5,FALSE),"")</f>
        <v/>
      </c>
      <c r="N78" s="91" t="str">
        <f>IF(COUNTIF('Risk identification'!B$7:B$60,'Risk assessment'!B78)&gt;0,(HYPERLINK(CONCATENATE("https://www.georisk-project.eu/risk-information/?id=",IF(LEN(B73)=5,LEFT(B73,3),B73)), "(Info)")),"")</f>
        <v/>
      </c>
      <c r="O78" s="41"/>
      <c r="P78" s="37" t="str">
        <f t="shared" si="6"/>
        <v/>
      </c>
      <c r="Q78" s="37" t="str">
        <f>IF((D78&lt;&gt;"")*(E78&lt;&gt;"")=1,COUNTIF(P$12:P78,P78),"")</f>
        <v/>
      </c>
      <c r="R78" s="37" t="str">
        <f t="shared" si="7"/>
        <v/>
      </c>
    </row>
    <row r="79" spans="1:18" ht="19.2" customHeight="1" x14ac:dyDescent="0.25">
      <c r="A79" s="37">
        <v>68</v>
      </c>
      <c r="B79" s="9" t="str">
        <f>IFERROR(INDEX('Risk identification'!B$7:H$72,MATCH(A79,'Risk identification'!N$7:N$72,0),1),"")</f>
        <v/>
      </c>
      <c r="C79" s="21" t="str">
        <f>IFERROR(INDEX('Risk identification'!B$7:H$72,MATCH(A79,'Risk identification'!N$7:N$72,0),7),"")</f>
        <v/>
      </c>
      <c r="D79" s="21"/>
      <c r="E79" s="21"/>
      <c r="F79" s="61" t="str">
        <f t="shared" si="4"/>
        <v/>
      </c>
      <c r="G79" s="136" t="str">
        <f>IFERROR(VLOOKUP(CONCATENATE(D79,"-",E79),Feuil2!C$2:G$101,5,FALSE),"")</f>
        <v/>
      </c>
      <c r="H79" s="41"/>
      <c r="I79" s="62" t="b">
        <f>IF(IFERROR(MATCH(A79,'Risk identification'!N$7:N$72,0)&gt;0,FALSE),TRUE,FALSE)</f>
        <v>0</v>
      </c>
      <c r="J79" s="21"/>
      <c r="K79" s="21"/>
      <c r="L79" s="61" t="str">
        <f t="shared" si="5"/>
        <v/>
      </c>
      <c r="M79" s="136" t="str">
        <f>IFERROR(VLOOKUP(CONCATENATE(J79,"-",K79),Feuil2!C$2:G$101,5,FALSE),"")</f>
        <v/>
      </c>
      <c r="N79" s="91" t="str">
        <f>IF(COUNTIF('Risk identification'!B$7:B$60,'Risk assessment'!B79)&gt;0,(HYPERLINK(CONCATENATE("https://www.georisk-project.eu/risk-information/?id=",IF(LEN(B74)=5,LEFT(B74,3),B74)), "(Info)")),"")</f>
        <v/>
      </c>
      <c r="O79" s="41"/>
      <c r="P79" s="37" t="str">
        <f t="shared" si="6"/>
        <v/>
      </c>
      <c r="Q79" s="37" t="str">
        <f>IF((D79&lt;&gt;"")*(E79&lt;&gt;"")=1,COUNTIF(P$12:P79,P79),"")</f>
        <v/>
      </c>
      <c r="R79" s="37" t="str">
        <f t="shared" si="7"/>
        <v/>
      </c>
    </row>
    <row r="80" spans="1:18" ht="19.2" customHeight="1" x14ac:dyDescent="0.25">
      <c r="A80" s="37">
        <v>69</v>
      </c>
      <c r="B80" s="9" t="str">
        <f>IFERROR(INDEX('Risk identification'!B$7:H$72,MATCH(A80,'Risk identification'!N$7:N$72,0),1),"")</f>
        <v/>
      </c>
      <c r="C80" s="21" t="str">
        <f>IFERROR(INDEX('Risk identification'!B$7:H$72,MATCH(A80,'Risk identification'!N$7:N$72,0),7),"")</f>
        <v/>
      </c>
      <c r="D80" s="21"/>
      <c r="E80" s="21"/>
      <c r="F80" s="61" t="str">
        <f t="shared" si="4"/>
        <v/>
      </c>
      <c r="G80" s="136" t="str">
        <f>IFERROR(VLOOKUP(CONCATENATE(D80,"-",E80),Feuil2!C$2:G$101,5,FALSE),"")</f>
        <v/>
      </c>
      <c r="H80" s="41"/>
      <c r="I80" s="62" t="b">
        <f>IF(IFERROR(MATCH(A80,'Risk identification'!N$7:N$72,0)&gt;0,FALSE),TRUE,FALSE)</f>
        <v>0</v>
      </c>
      <c r="J80" s="21"/>
      <c r="K80" s="21"/>
      <c r="L80" s="61" t="str">
        <f t="shared" si="5"/>
        <v/>
      </c>
      <c r="M80" s="136" t="str">
        <f>IFERROR(VLOOKUP(CONCATENATE(J80,"-",K80),Feuil2!C$2:G$101,5,FALSE),"")</f>
        <v/>
      </c>
      <c r="N80" s="91" t="str">
        <f>IF(COUNTIF('Risk identification'!B$7:B$60,'Risk assessment'!B80)&gt;0,(HYPERLINK(CONCATENATE("https://www.georisk-project.eu/risk-information/?id=",IF(LEN(B75)=5,LEFT(B75,3),B75)), "(Info)")),"")</f>
        <v/>
      </c>
      <c r="O80" s="41"/>
      <c r="P80" s="37" t="str">
        <f t="shared" si="6"/>
        <v/>
      </c>
      <c r="Q80" s="37" t="str">
        <f>IF((D80&lt;&gt;"")*(E80&lt;&gt;"")=1,COUNTIF(P$12:P80,P80),"")</f>
        <v/>
      </c>
      <c r="R80" s="37" t="str">
        <f t="shared" si="7"/>
        <v/>
      </c>
    </row>
    <row r="81" spans="1:18" ht="19.2" customHeight="1" x14ac:dyDescent="0.25">
      <c r="A81" s="37">
        <v>70</v>
      </c>
      <c r="B81" s="9" t="str">
        <f>IFERROR(INDEX('Risk identification'!B$7:H$72,MATCH(A81,'Risk identification'!N$7:N$72,0),1),"")</f>
        <v/>
      </c>
      <c r="C81" s="21" t="str">
        <f>IFERROR(INDEX('Risk identification'!B$7:H$72,MATCH(A81,'Risk identification'!N$7:N$72,0),7),"")</f>
        <v/>
      </c>
      <c r="D81" s="21"/>
      <c r="E81" s="21"/>
      <c r="F81" s="61" t="str">
        <f t="shared" si="4"/>
        <v/>
      </c>
      <c r="G81" s="136" t="str">
        <f>IFERROR(VLOOKUP(CONCATENATE(D81,"-",E81),Feuil2!C$2:G$101,5,FALSE),"")</f>
        <v/>
      </c>
      <c r="H81" s="41"/>
      <c r="I81" s="62" t="b">
        <f>IF(IFERROR(MATCH(A81,'Risk identification'!N$7:N$72,0)&gt;0,FALSE),TRUE,FALSE)</f>
        <v>0</v>
      </c>
      <c r="J81" s="21"/>
      <c r="K81" s="21"/>
      <c r="L81" s="61" t="str">
        <f t="shared" si="5"/>
        <v/>
      </c>
      <c r="M81" s="136" t="str">
        <f>IFERROR(VLOOKUP(CONCATENATE(J81,"-",K81),Feuil2!C$2:G$101,5,FALSE),"")</f>
        <v/>
      </c>
      <c r="N81" s="91" t="str">
        <f>IF(COUNTIF('Risk identification'!B$7:B$60,'Risk assessment'!B81)&gt;0,(HYPERLINK(CONCATENATE("https://www.georisk-project.eu/risk-information/?id=",IF(LEN(B76)=5,LEFT(B76,3),B76)), "(Info)")),"")</f>
        <v/>
      </c>
      <c r="O81" s="41"/>
      <c r="P81" s="37" t="str">
        <f t="shared" si="6"/>
        <v/>
      </c>
      <c r="Q81" s="37" t="str">
        <f>IF((D81&lt;&gt;"")*(E81&lt;&gt;"")=1,COUNTIF(P$12:P81,P81),"")</f>
        <v/>
      </c>
      <c r="R81" s="37" t="str">
        <f t="shared" si="7"/>
        <v/>
      </c>
    </row>
    <row r="82" spans="1:18" ht="19.2" customHeight="1" x14ac:dyDescent="0.25">
      <c r="A82" s="37">
        <v>71</v>
      </c>
      <c r="B82" s="9" t="str">
        <f>IFERROR(INDEX('Risk identification'!B$7:H$72,MATCH(A82,'Risk identification'!N$7:N$72,0),1),"")</f>
        <v/>
      </c>
      <c r="C82" s="21" t="str">
        <f>IFERROR(INDEX('Risk identification'!B$7:H$72,MATCH(A82,'Risk identification'!N$7:N$72,0),7),"")</f>
        <v/>
      </c>
      <c r="D82" s="21"/>
      <c r="E82" s="21"/>
      <c r="F82" s="61" t="str">
        <f t="shared" si="4"/>
        <v/>
      </c>
      <c r="G82" s="136" t="str">
        <f>IFERROR(VLOOKUP(CONCATENATE(D82,"-",E82),Feuil2!C$2:G$101,5,FALSE),"")</f>
        <v/>
      </c>
      <c r="H82" s="41"/>
      <c r="I82" s="62" t="b">
        <f>IF(IFERROR(MATCH(A82,'Risk identification'!N$7:N$72,0)&gt;0,FALSE),TRUE,FALSE)</f>
        <v>0</v>
      </c>
      <c r="J82" s="21"/>
      <c r="K82" s="21"/>
      <c r="L82" s="61" t="str">
        <f t="shared" si="5"/>
        <v/>
      </c>
      <c r="M82" s="136" t="str">
        <f>IFERROR(VLOOKUP(CONCATENATE(J82,"-",K82),Feuil2!C$2:G$101,5,FALSE),"")</f>
        <v/>
      </c>
      <c r="N82" s="91" t="str">
        <f>IF(COUNTIF('Risk identification'!B$7:B$60,'Risk assessment'!B82)&gt;0,(HYPERLINK(CONCATENATE("https://www.georisk-project.eu/risk-information/?id=",IF(LEN(B77)=5,LEFT(B77,3),B77)), "(Info)")),"")</f>
        <v/>
      </c>
      <c r="O82" s="41"/>
      <c r="P82" s="37" t="str">
        <f t="shared" si="6"/>
        <v/>
      </c>
      <c r="Q82" s="37" t="str">
        <f>IF((D82&lt;&gt;"")*(E82&lt;&gt;"")=1,COUNTIF(P$12:P82,P82),"")</f>
        <v/>
      </c>
      <c r="R82" s="37" t="str">
        <f t="shared" si="7"/>
        <v/>
      </c>
    </row>
    <row r="83" spans="1:18" ht="19.2" customHeight="1" x14ac:dyDescent="0.25">
      <c r="A83" s="37">
        <v>72</v>
      </c>
      <c r="B83" s="9" t="str">
        <f>IFERROR(INDEX('Risk identification'!B$7:H$72,MATCH(A83,'Risk identification'!N$7:N$72,0),1),"")</f>
        <v/>
      </c>
      <c r="C83" s="21" t="str">
        <f>IFERROR(INDEX('Risk identification'!B$7:H$72,MATCH(A83,'Risk identification'!N$7:N$72,0),7),"")</f>
        <v/>
      </c>
      <c r="D83" s="21"/>
      <c r="E83" s="21"/>
      <c r="F83" s="61" t="str">
        <f t="shared" si="4"/>
        <v/>
      </c>
      <c r="G83" s="136" t="str">
        <f>IFERROR(VLOOKUP(CONCATENATE(D83,"-",E83),Feuil2!C$2:G$101,5,FALSE),"")</f>
        <v/>
      </c>
      <c r="H83" s="41"/>
      <c r="I83" s="62" t="b">
        <f>IF(IFERROR(MATCH(A83,'Risk identification'!N$7:N$72,0)&gt;0,FALSE),TRUE,FALSE)</f>
        <v>0</v>
      </c>
      <c r="J83" s="21"/>
      <c r="K83" s="21"/>
      <c r="L83" s="61" t="str">
        <f t="shared" si="5"/>
        <v/>
      </c>
      <c r="M83" s="136" t="str">
        <f>IFERROR(VLOOKUP(CONCATENATE(J83,"-",K83),Feuil2!C$2:G$101,5,FALSE),"")</f>
        <v/>
      </c>
      <c r="N83" s="91" t="str">
        <f>IF(COUNTIF('Risk identification'!B$7:B$60,'Risk assessment'!B83)&gt;0,(HYPERLINK(CONCATENATE("https://www.georisk-project.eu/risk-information/?id=",IF(LEN(B78)=5,LEFT(B78,3),B78)), "(Info)")),"")</f>
        <v/>
      </c>
      <c r="O83" s="41"/>
      <c r="P83" s="37" t="str">
        <f t="shared" si="6"/>
        <v/>
      </c>
      <c r="Q83" s="37" t="str">
        <f>IF((D83&lt;&gt;"")*(E83&lt;&gt;"")=1,COUNTIF(P$12:P83,P83),"")</f>
        <v/>
      </c>
      <c r="R83" s="37" t="str">
        <f t="shared" si="7"/>
        <v/>
      </c>
    </row>
    <row r="84" spans="1:18" ht="19.2" customHeight="1" x14ac:dyDescent="0.25">
      <c r="A84" s="37">
        <v>73</v>
      </c>
      <c r="B84" s="9" t="str">
        <f>IFERROR(INDEX('Risk identification'!B$7:H$72,MATCH(A84,'Risk identification'!N$7:N$72,0),1),"")</f>
        <v/>
      </c>
      <c r="C84" s="21" t="str">
        <f>IFERROR(INDEX('Risk identification'!B$7:H$72,MATCH(A84,'Risk identification'!N$7:N$72,0),7),"")</f>
        <v/>
      </c>
      <c r="D84" s="21"/>
      <c r="E84" s="21"/>
      <c r="F84" s="61" t="str">
        <f t="shared" si="4"/>
        <v/>
      </c>
      <c r="G84" s="136" t="str">
        <f>IFERROR(VLOOKUP(CONCATENATE(D84,"-",E84),Feuil2!C$2:G$101,5,FALSE),"")</f>
        <v/>
      </c>
      <c r="H84" s="41"/>
      <c r="I84" s="62" t="b">
        <f>IF(IFERROR(MATCH(A84,'Risk identification'!N$7:N$72,0)&gt;0,FALSE),TRUE,FALSE)</f>
        <v>0</v>
      </c>
      <c r="J84" s="21"/>
      <c r="K84" s="21"/>
      <c r="L84" s="61" t="str">
        <f t="shared" si="5"/>
        <v/>
      </c>
      <c r="M84" s="136" t="str">
        <f>IFERROR(VLOOKUP(CONCATENATE(J84,"-",K84),Feuil2!C$2:G$101,5,FALSE),"")</f>
        <v/>
      </c>
      <c r="N84" s="91" t="str">
        <f>IF(COUNTIF('Risk identification'!B$7:B$60,'Risk assessment'!B84)&gt;0,(HYPERLINK(CONCATENATE("https://www.georisk-project.eu/risk-information/?id=",IF(LEN(B79)=5,LEFT(B79,3),B79)), "(Info)")),"")</f>
        <v/>
      </c>
      <c r="O84" s="41"/>
      <c r="P84" s="37" t="str">
        <f t="shared" si="6"/>
        <v/>
      </c>
      <c r="Q84" s="37" t="str">
        <f>IF((D84&lt;&gt;"")*(E84&lt;&gt;"")=1,COUNTIF(P$12:P84,P84),"")</f>
        <v/>
      </c>
      <c r="R84" s="37" t="str">
        <f t="shared" si="7"/>
        <v/>
      </c>
    </row>
    <row r="85" spans="1:18" ht="19.2" customHeight="1" x14ac:dyDescent="0.25">
      <c r="A85" s="37">
        <v>74</v>
      </c>
      <c r="B85" s="9" t="str">
        <f>IFERROR(INDEX('Risk identification'!B$7:H$72,MATCH(A85,'Risk identification'!N$7:N$72,0),1),"")</f>
        <v/>
      </c>
      <c r="C85" s="21" t="str">
        <f>IFERROR(INDEX('Risk identification'!B$7:H$72,MATCH(A85,'Risk identification'!N$7:N$72,0),7),"")</f>
        <v/>
      </c>
      <c r="D85" s="21"/>
      <c r="E85" s="21"/>
      <c r="F85" s="61" t="str">
        <f t="shared" si="4"/>
        <v/>
      </c>
      <c r="G85" s="136" t="str">
        <f>IFERROR(VLOOKUP(CONCATENATE(D85,"-",E85),Feuil2!C$2:G$101,5,FALSE),"")</f>
        <v/>
      </c>
      <c r="H85" s="41"/>
      <c r="I85" s="62" t="b">
        <f>IF(IFERROR(MATCH(A85,'Risk identification'!N$7:N$72,0)&gt;0,FALSE),TRUE,FALSE)</f>
        <v>0</v>
      </c>
      <c r="J85" s="21"/>
      <c r="K85" s="21"/>
      <c r="L85" s="61" t="str">
        <f t="shared" si="5"/>
        <v/>
      </c>
      <c r="M85" s="136" t="str">
        <f>IFERROR(VLOOKUP(CONCATENATE(J85,"-",K85),Feuil2!C$2:G$101,5,FALSE),"")</f>
        <v/>
      </c>
      <c r="N85" s="91" t="str">
        <f>IF(COUNTIF('Risk identification'!B$7:B$60,'Risk assessment'!B85)&gt;0,(HYPERLINK(CONCATENATE("https://www.georisk-project.eu/risk-information/?id=",IF(LEN(B80)=5,LEFT(B80,3),B80)), "(Info)")),"")</f>
        <v/>
      </c>
      <c r="O85" s="41"/>
      <c r="P85" s="37" t="str">
        <f t="shared" si="6"/>
        <v/>
      </c>
      <c r="Q85" s="37" t="str">
        <f>IF((D85&lt;&gt;"")*(E85&lt;&gt;"")=1,COUNTIF(P$12:P85,P85),"")</f>
        <v/>
      </c>
      <c r="R85" s="37" t="str">
        <f t="shared" si="7"/>
        <v/>
      </c>
    </row>
    <row r="86" spans="1:18" ht="19.2" customHeight="1" x14ac:dyDescent="0.25">
      <c r="A86" s="37">
        <v>75</v>
      </c>
      <c r="B86" s="9" t="str">
        <f>IFERROR(INDEX('Risk identification'!B$7:H$72,MATCH(A86,'Risk identification'!N$7:N$72,0),1),"")</f>
        <v/>
      </c>
      <c r="C86" s="21" t="str">
        <f>IFERROR(INDEX('Risk identification'!B$7:H$72,MATCH(A86,'Risk identification'!N$7:N$72,0),7),"")</f>
        <v/>
      </c>
      <c r="D86" s="21"/>
      <c r="E86" s="21"/>
      <c r="F86" s="61" t="str">
        <f t="shared" si="4"/>
        <v/>
      </c>
      <c r="G86" s="136" t="str">
        <f>IFERROR(VLOOKUP(CONCATENATE(D86,"-",E86),Feuil2!C$2:G$101,5,FALSE),"")</f>
        <v/>
      </c>
      <c r="H86" s="41"/>
      <c r="I86" s="62" t="b">
        <f>IF(IFERROR(MATCH(A86,'Risk identification'!N$7:N$72,0)&gt;0,FALSE),TRUE,FALSE)</f>
        <v>0</v>
      </c>
      <c r="J86" s="21"/>
      <c r="K86" s="21"/>
      <c r="L86" s="61" t="str">
        <f t="shared" si="5"/>
        <v/>
      </c>
      <c r="M86" s="136" t="str">
        <f>IFERROR(VLOOKUP(CONCATENATE(J86,"-",K86),Feuil2!C$2:G$101,5,FALSE),"")</f>
        <v/>
      </c>
      <c r="N86" s="91" t="str">
        <f>IF(COUNTIF('Risk identification'!B$7:B$60,'Risk assessment'!B86)&gt;0,(HYPERLINK(CONCATENATE("https://www.georisk-project.eu/risk-information/?id=",IF(LEN(B81)=5,LEFT(B81,3),B81)), "(Info)")),"")</f>
        <v/>
      </c>
      <c r="O86" s="41"/>
      <c r="P86" s="37" t="str">
        <f t="shared" si="6"/>
        <v/>
      </c>
      <c r="Q86" s="37" t="str">
        <f>IF((D86&lt;&gt;"")*(E86&lt;&gt;"")=1,COUNTIF(P$12:P86,P86),"")</f>
        <v/>
      </c>
      <c r="R86" s="37" t="str">
        <f t="shared" si="7"/>
        <v/>
      </c>
    </row>
    <row r="87" spans="1:18" ht="19.2" customHeight="1" x14ac:dyDescent="0.25">
      <c r="A87" s="37">
        <v>76</v>
      </c>
      <c r="B87" s="9" t="str">
        <f>IFERROR(INDEX('Risk identification'!B$7:H$72,MATCH(A87,'Risk identification'!N$7:N$72,0),1),"")</f>
        <v/>
      </c>
      <c r="C87" s="21" t="str">
        <f>IFERROR(INDEX('Risk identification'!B$7:H$72,MATCH(A87,'Risk identification'!N$7:N$72,0),7),"")</f>
        <v/>
      </c>
      <c r="D87" s="21"/>
      <c r="E87" s="21"/>
      <c r="F87" s="61" t="str">
        <f t="shared" si="4"/>
        <v/>
      </c>
      <c r="G87" s="136" t="str">
        <f>IFERROR(VLOOKUP(CONCATENATE(D87,"-",E87),Feuil2!C$2:G$101,5,FALSE),"")</f>
        <v/>
      </c>
      <c r="H87" s="41"/>
      <c r="I87" s="62" t="b">
        <f>IF(IFERROR(MATCH(A87,'Risk identification'!N$7:N$72,0)&gt;0,FALSE),TRUE,FALSE)</f>
        <v>0</v>
      </c>
      <c r="J87" s="21"/>
      <c r="K87" s="21"/>
      <c r="L87" s="61" t="str">
        <f t="shared" si="5"/>
        <v/>
      </c>
      <c r="M87" s="136" t="str">
        <f>IFERROR(VLOOKUP(CONCATENATE(J87,"-",K87),Feuil2!C$2:G$101,5,FALSE),"")</f>
        <v/>
      </c>
      <c r="N87" s="91" t="str">
        <f>IF(COUNTIF('Risk identification'!B$7:B$60,'Risk assessment'!B87)&gt;0,(HYPERLINK(CONCATENATE("https://www.georisk-project.eu/risk-information/?id=",IF(LEN(B82)=5,LEFT(B82,3),B82)), "(Info)")),"")</f>
        <v/>
      </c>
      <c r="O87" s="41"/>
      <c r="P87" s="37" t="str">
        <f t="shared" si="6"/>
        <v/>
      </c>
      <c r="Q87" s="37" t="str">
        <f>IF((D87&lt;&gt;"")*(E87&lt;&gt;"")=1,COUNTIF(P$12:P87,P87),"")</f>
        <v/>
      </c>
      <c r="R87" s="37" t="str">
        <f t="shared" si="7"/>
        <v/>
      </c>
    </row>
    <row r="88" spans="1:18" ht="19.2" customHeight="1" x14ac:dyDescent="0.25">
      <c r="A88" s="37">
        <v>77</v>
      </c>
      <c r="B88" s="9" t="str">
        <f>IFERROR(INDEX('Risk identification'!B$7:H$72,MATCH(A88,'Risk identification'!N$7:N$72,0),1),"")</f>
        <v/>
      </c>
      <c r="C88" s="21" t="str">
        <f>IFERROR(INDEX('Risk identification'!B$7:H$72,MATCH(A88,'Risk identification'!N$7:N$72,0),7),"")</f>
        <v/>
      </c>
      <c r="D88" s="21"/>
      <c r="E88" s="21"/>
      <c r="F88" s="61" t="str">
        <f t="shared" si="4"/>
        <v/>
      </c>
      <c r="G88" s="136" t="str">
        <f>IFERROR(VLOOKUP(CONCATENATE(D88,"-",E88),Feuil2!C$2:G$101,5,FALSE),"")</f>
        <v/>
      </c>
      <c r="H88" s="41"/>
      <c r="I88" s="62" t="b">
        <f>IF(IFERROR(MATCH(A88,'Risk identification'!N$7:N$72,0)&gt;0,FALSE),TRUE,FALSE)</f>
        <v>0</v>
      </c>
      <c r="J88" s="21"/>
      <c r="K88" s="21"/>
      <c r="L88" s="61" t="str">
        <f t="shared" si="5"/>
        <v/>
      </c>
      <c r="M88" s="136" t="str">
        <f>IFERROR(VLOOKUP(CONCATENATE(J88,"-",K88),Feuil2!C$2:G$101,5,FALSE),"")</f>
        <v/>
      </c>
      <c r="N88" s="91" t="str">
        <f>IF(COUNTIF('Risk identification'!B$7:B$60,'Risk assessment'!B88)&gt;0,(HYPERLINK(CONCATENATE("https://www.georisk-project.eu/risk-information/?id=",IF(LEN(B83)=5,LEFT(B83,3),B83)), "(Info)")),"")</f>
        <v/>
      </c>
      <c r="O88" s="41"/>
      <c r="P88" s="37" t="str">
        <f t="shared" si="6"/>
        <v/>
      </c>
      <c r="Q88" s="37" t="str">
        <f>IF((D88&lt;&gt;"")*(E88&lt;&gt;"")=1,COUNTIF(P$12:P88,P88),"")</f>
        <v/>
      </c>
      <c r="R88" s="37" t="str">
        <f t="shared" si="7"/>
        <v/>
      </c>
    </row>
    <row r="89" spans="1:18" ht="19.2" customHeight="1" x14ac:dyDescent="0.25">
      <c r="A89" s="37">
        <v>78</v>
      </c>
      <c r="B89" s="9" t="str">
        <f>IFERROR(INDEX('Risk identification'!B$7:H$72,MATCH(A89,'Risk identification'!N$7:N$72,0),1),"")</f>
        <v/>
      </c>
      <c r="C89" s="21" t="str">
        <f>IFERROR(INDEX('Risk identification'!B$7:H$72,MATCH(A89,'Risk identification'!N$7:N$72,0),7),"")</f>
        <v/>
      </c>
      <c r="D89" s="21"/>
      <c r="E89" s="21"/>
      <c r="F89" s="61" t="str">
        <f t="shared" si="4"/>
        <v/>
      </c>
      <c r="G89" s="136" t="str">
        <f>IFERROR(VLOOKUP(CONCATENATE(D89,"-",E89),Feuil2!C$2:G$101,5,FALSE),"")</f>
        <v/>
      </c>
      <c r="H89" s="41"/>
      <c r="I89" s="62" t="b">
        <f>IF(IFERROR(MATCH(A89,'Risk identification'!N$7:N$72,0)&gt;0,FALSE),TRUE,FALSE)</f>
        <v>0</v>
      </c>
      <c r="J89" s="21"/>
      <c r="K89" s="21"/>
      <c r="L89" s="61" t="str">
        <f t="shared" si="5"/>
        <v/>
      </c>
      <c r="M89" s="136" t="str">
        <f>IFERROR(VLOOKUP(CONCATENATE(J89,"-",K89),Feuil2!C$2:G$101,5,FALSE),"")</f>
        <v/>
      </c>
      <c r="N89" s="91" t="str">
        <f>IF(COUNTIF('Risk identification'!B$7:B$60,'Risk assessment'!B89)&gt;0,(HYPERLINK(CONCATENATE("https://www.georisk-project.eu/risk-information/?id=",IF(LEN(B84)=5,LEFT(B84,3),B84)), "(Info)")),"")</f>
        <v/>
      </c>
      <c r="O89" s="41"/>
      <c r="P89" s="37" t="str">
        <f t="shared" si="6"/>
        <v/>
      </c>
      <c r="Q89" s="37" t="str">
        <f>IF((D89&lt;&gt;"")*(E89&lt;&gt;"")=1,COUNTIF(P$12:P89,P89),"")</f>
        <v/>
      </c>
      <c r="R89" s="37" t="str">
        <f t="shared" si="7"/>
        <v/>
      </c>
    </row>
    <row r="90" spans="1:18" ht="19.2" customHeight="1" x14ac:dyDescent="0.25">
      <c r="A90" s="37">
        <v>79</v>
      </c>
      <c r="B90" s="9" t="str">
        <f>IFERROR(INDEX('Risk identification'!B$7:H$72,MATCH(A90,'Risk identification'!N$7:N$72,0),1),"")</f>
        <v/>
      </c>
      <c r="C90" s="21" t="str">
        <f>IFERROR(INDEX('Risk identification'!B$7:H$72,MATCH(A90,'Risk identification'!N$7:N$72,0),7),"")</f>
        <v/>
      </c>
      <c r="D90" s="21"/>
      <c r="E90" s="21"/>
      <c r="F90" s="61" t="str">
        <f t="shared" si="4"/>
        <v/>
      </c>
      <c r="G90" s="136" t="str">
        <f>IFERROR(VLOOKUP(CONCATENATE(D90,"-",E90),Feuil2!C$2:G$101,5,FALSE),"")</f>
        <v/>
      </c>
      <c r="H90" s="41"/>
      <c r="I90" s="62" t="b">
        <f>IF(IFERROR(MATCH(A90,'Risk identification'!N$7:N$72,0)&gt;0,FALSE),TRUE,FALSE)</f>
        <v>0</v>
      </c>
      <c r="J90" s="21"/>
      <c r="K90" s="21"/>
      <c r="L90" s="61" t="str">
        <f t="shared" si="5"/>
        <v/>
      </c>
      <c r="M90" s="136" t="str">
        <f>IFERROR(VLOOKUP(CONCATENATE(J90,"-",K90),Feuil2!C$2:G$101,5,FALSE),"")</f>
        <v/>
      </c>
      <c r="N90" s="91" t="str">
        <f>IF(COUNTIF('Risk identification'!B$7:B$60,'Risk assessment'!B90)&gt;0,(HYPERLINK(CONCATENATE("https://www.georisk-project.eu/risk-information/?id=",IF(LEN(B85)=5,LEFT(B85,3),B85)), "(Info)")),"")</f>
        <v/>
      </c>
      <c r="O90" s="41"/>
      <c r="P90" s="37" t="str">
        <f t="shared" si="6"/>
        <v/>
      </c>
      <c r="Q90" s="37" t="str">
        <f>IF((D90&lt;&gt;"")*(E90&lt;&gt;"")=1,COUNTIF(P$12:P90,P90),"")</f>
        <v/>
      </c>
      <c r="R90" s="37" t="str">
        <f t="shared" si="7"/>
        <v/>
      </c>
    </row>
    <row r="91" spans="1:18" ht="19.2" customHeight="1" x14ac:dyDescent="0.25">
      <c r="A91" s="37">
        <v>80</v>
      </c>
      <c r="B91" s="9" t="str">
        <f>IFERROR(INDEX('Risk identification'!B$7:H$72,MATCH(A91,'Risk identification'!N$7:N$72,0),1),"")</f>
        <v/>
      </c>
      <c r="C91" s="21" t="str">
        <f>IFERROR(INDEX('Risk identification'!B$7:H$72,MATCH(A91,'Risk identification'!N$7:N$72,0),7),"")</f>
        <v/>
      </c>
      <c r="D91" s="21"/>
      <c r="E91" s="21"/>
      <c r="F91" s="61" t="str">
        <f t="shared" si="4"/>
        <v/>
      </c>
      <c r="G91" s="136" t="str">
        <f>IFERROR(VLOOKUP(CONCATENATE(D91,"-",E91),Feuil2!C$2:G$101,5,FALSE),"")</f>
        <v/>
      </c>
      <c r="H91" s="41"/>
      <c r="I91" s="62" t="b">
        <f>IF(IFERROR(MATCH(A91,'Risk identification'!N$7:N$72,0)&gt;0,FALSE),TRUE,FALSE)</f>
        <v>0</v>
      </c>
      <c r="J91" s="21"/>
      <c r="K91" s="21"/>
      <c r="L91" s="61" t="str">
        <f t="shared" si="5"/>
        <v/>
      </c>
      <c r="M91" s="136" t="str">
        <f>IFERROR(VLOOKUP(CONCATENATE(J91,"-",K91),Feuil2!C$2:G$101,5,FALSE),"")</f>
        <v/>
      </c>
      <c r="N91" s="91" t="str">
        <f>IF(COUNTIF('Risk identification'!B$7:B$60,'Risk assessment'!B91)&gt;0,(HYPERLINK(CONCATENATE("https://www.georisk-project.eu/risk-information/?id=",IF(LEN(B86)=5,LEFT(B86,3),B86)), "(Info)")),"")</f>
        <v/>
      </c>
      <c r="O91" s="41"/>
      <c r="P91" s="37" t="str">
        <f t="shared" si="6"/>
        <v/>
      </c>
      <c r="Q91" s="37" t="str">
        <f>IF((D91&lt;&gt;"")*(E91&lt;&gt;"")=1,COUNTIF(P$12:P91,P91),"")</f>
        <v/>
      </c>
      <c r="R91" s="37" t="str">
        <f t="shared" si="7"/>
        <v/>
      </c>
    </row>
    <row r="92" spans="1:18" ht="19.2" customHeight="1" x14ac:dyDescent="0.25">
      <c r="A92" s="37">
        <v>81</v>
      </c>
      <c r="B92" s="9" t="str">
        <f>IFERROR(INDEX('Risk identification'!B$7:H$72,MATCH(A92,'Risk identification'!N$7:N$72,0),1),"")</f>
        <v/>
      </c>
      <c r="C92" s="21" t="str">
        <f>IFERROR(INDEX('Risk identification'!B$7:H$72,MATCH(A92,'Risk identification'!N$7:N$72,0),7),"")</f>
        <v/>
      </c>
      <c r="D92" s="21"/>
      <c r="E92" s="21"/>
      <c r="F92" s="61" t="str">
        <f t="shared" si="4"/>
        <v/>
      </c>
      <c r="G92" s="136" t="str">
        <f>IFERROR(VLOOKUP(CONCATENATE(D92,"-",E92),Feuil2!C$2:G$101,5,FALSE),"")</f>
        <v/>
      </c>
      <c r="H92" s="41"/>
      <c r="I92" s="62" t="b">
        <f>IF(IFERROR(MATCH(A92,'Risk identification'!N$7:N$72,0)&gt;0,FALSE),TRUE,FALSE)</f>
        <v>0</v>
      </c>
      <c r="J92" s="21"/>
      <c r="K92" s="21"/>
      <c r="L92" s="61" t="str">
        <f t="shared" si="5"/>
        <v/>
      </c>
      <c r="M92" s="136" t="str">
        <f>IFERROR(VLOOKUP(CONCATENATE(J92,"-",K92),Feuil2!C$2:G$101,5,FALSE),"")</f>
        <v/>
      </c>
      <c r="N92" s="91" t="str">
        <f>IF(COUNTIF('Risk identification'!B$7:B$60,'Risk assessment'!B92)&gt;0,(HYPERLINK(CONCATENATE("https://www.georisk-project.eu/risk-information/?id=",IF(LEN(B87)=5,LEFT(B87,3),B87)), "(Info)")),"")</f>
        <v/>
      </c>
      <c r="O92" s="41"/>
      <c r="P92" s="37" t="str">
        <f t="shared" si="6"/>
        <v/>
      </c>
      <c r="Q92" s="37" t="str">
        <f>IF((D92&lt;&gt;"")*(E92&lt;&gt;"")=1,COUNTIF(P$12:P92,P92),"")</f>
        <v/>
      </c>
      <c r="R92" s="37" t="str">
        <f t="shared" si="7"/>
        <v/>
      </c>
    </row>
    <row r="93" spans="1:18" ht="19.2" customHeight="1" x14ac:dyDescent="0.25">
      <c r="A93" s="37">
        <v>82</v>
      </c>
      <c r="B93" s="9" t="str">
        <f>IFERROR(INDEX('Risk identification'!B$7:H$72,MATCH(A93,'Risk identification'!N$7:N$72,0),1),"")</f>
        <v/>
      </c>
      <c r="C93" s="21" t="str">
        <f>IFERROR(INDEX('Risk identification'!B$7:H$72,MATCH(A93,'Risk identification'!N$7:N$72,0),7),"")</f>
        <v/>
      </c>
      <c r="D93" s="21"/>
      <c r="E93" s="21"/>
      <c r="F93" s="61" t="str">
        <f t="shared" si="4"/>
        <v/>
      </c>
      <c r="G93" s="136" t="str">
        <f>IFERROR(VLOOKUP(CONCATENATE(D93,"-",E93),Feuil2!C$2:G$101,5,FALSE),"")</f>
        <v/>
      </c>
      <c r="H93" s="41"/>
      <c r="I93" s="62" t="b">
        <f>IF(IFERROR(MATCH(A93,'Risk identification'!N$7:N$72,0)&gt;0,FALSE),TRUE,FALSE)</f>
        <v>0</v>
      </c>
      <c r="J93" s="21"/>
      <c r="K93" s="21"/>
      <c r="L93" s="61" t="str">
        <f t="shared" si="5"/>
        <v/>
      </c>
      <c r="M93" s="136" t="str">
        <f>IFERROR(VLOOKUP(CONCATENATE(J93,"-",K93),Feuil2!C$2:G$101,5,FALSE),"")</f>
        <v/>
      </c>
      <c r="N93" s="91" t="str">
        <f>IF(COUNTIF('Risk identification'!B$7:B$60,'Risk assessment'!B93)&gt;0,(HYPERLINK(CONCATENATE("https://www.georisk-project.eu/risk-information/?id=",IF(LEN(B88)=5,LEFT(B88,3),B88)), "(Info)")),"")</f>
        <v/>
      </c>
      <c r="O93" s="41"/>
      <c r="P93" s="37" t="str">
        <f t="shared" si="6"/>
        <v/>
      </c>
      <c r="Q93" s="37" t="str">
        <f>IF((D93&lt;&gt;"")*(E93&lt;&gt;"")=1,COUNTIF(P$12:P93,P93),"")</f>
        <v/>
      </c>
      <c r="R93" s="37" t="str">
        <f t="shared" si="7"/>
        <v/>
      </c>
    </row>
    <row r="94" spans="1:18" ht="19.2" customHeight="1" x14ac:dyDescent="0.25">
      <c r="A94" s="37">
        <v>83</v>
      </c>
      <c r="B94" s="9" t="str">
        <f>IFERROR(INDEX('Risk identification'!B$7:H$72,MATCH(A94,'Risk identification'!N$7:N$72,0),1),"")</f>
        <v/>
      </c>
      <c r="C94" s="21" t="str">
        <f>IFERROR(INDEX('Risk identification'!B$7:H$72,MATCH(A94,'Risk identification'!N$7:N$72,0),7),"")</f>
        <v/>
      </c>
      <c r="D94" s="21"/>
      <c r="E94" s="21"/>
      <c r="F94" s="61" t="str">
        <f t="shared" si="4"/>
        <v/>
      </c>
      <c r="G94" s="136" t="str">
        <f>IFERROR(VLOOKUP(CONCATENATE(D94,"-",E94),Feuil2!C$2:G$101,5,FALSE),"")</f>
        <v/>
      </c>
      <c r="H94" s="41"/>
      <c r="I94" s="62" t="b">
        <f>IF(IFERROR(MATCH(A94,'Risk identification'!N$7:N$72,0)&gt;0,FALSE),TRUE,FALSE)</f>
        <v>0</v>
      </c>
      <c r="J94" s="21"/>
      <c r="K94" s="21"/>
      <c r="L94" s="61" t="str">
        <f t="shared" si="5"/>
        <v/>
      </c>
      <c r="M94" s="136" t="str">
        <f>IFERROR(VLOOKUP(CONCATENATE(J94,"-",K94),Feuil2!C$2:G$101,5,FALSE),"")</f>
        <v/>
      </c>
      <c r="N94" s="91" t="str">
        <f>IF(COUNTIF('Risk identification'!B$7:B$60,'Risk assessment'!B94)&gt;0,(HYPERLINK(CONCATENATE("https://www.georisk-project.eu/risk-information/?id=",IF(LEN(B89)=5,LEFT(B89,3),B89)), "(Info)")),"")</f>
        <v/>
      </c>
      <c r="O94" s="41"/>
      <c r="P94" s="37" t="str">
        <f t="shared" si="6"/>
        <v/>
      </c>
      <c r="Q94" s="37" t="str">
        <f>IF((D94&lt;&gt;"")*(E94&lt;&gt;"")=1,COUNTIF(P$12:P94,P94),"")</f>
        <v/>
      </c>
      <c r="R94" s="37" t="str">
        <f t="shared" si="7"/>
        <v/>
      </c>
    </row>
    <row r="95" spans="1:18" ht="19.2" customHeight="1" x14ac:dyDescent="0.25">
      <c r="A95" s="37">
        <v>84</v>
      </c>
      <c r="B95" s="9" t="str">
        <f>IFERROR(INDEX('Risk identification'!B$7:H$72,MATCH(A95,'Risk identification'!N$7:N$72,0),1),"")</f>
        <v/>
      </c>
      <c r="C95" s="21" t="str">
        <f>IFERROR(INDEX('Risk identification'!B$7:H$72,MATCH(A95,'Risk identification'!N$7:N$72,0),7),"")</f>
        <v/>
      </c>
      <c r="D95" s="21"/>
      <c r="E95" s="21"/>
      <c r="F95" s="61" t="str">
        <f t="shared" si="4"/>
        <v/>
      </c>
      <c r="G95" s="136" t="str">
        <f>IFERROR(VLOOKUP(CONCATENATE(D95,"-",E95),Feuil2!C$2:G$101,5,FALSE),"")</f>
        <v/>
      </c>
      <c r="H95" s="41"/>
      <c r="I95" s="62" t="b">
        <f>IF(IFERROR(MATCH(A95,'Risk identification'!N$7:N$72,0)&gt;0,FALSE),TRUE,FALSE)</f>
        <v>0</v>
      </c>
      <c r="J95" s="21"/>
      <c r="K95" s="21"/>
      <c r="L95" s="61" t="str">
        <f t="shared" si="5"/>
        <v/>
      </c>
      <c r="M95" s="136" t="str">
        <f>IFERROR(VLOOKUP(CONCATENATE(J95,"-",K95),Feuil2!C$2:G$101,5,FALSE),"")</f>
        <v/>
      </c>
      <c r="N95" s="91" t="str">
        <f>IF(COUNTIF('Risk identification'!B$7:B$60,'Risk assessment'!B95)&gt;0,(HYPERLINK(CONCATENATE("https://www.georisk-project.eu/risk-information/?id=",IF(LEN(B90)=5,LEFT(B90,3),B90)), "(Info)")),"")</f>
        <v/>
      </c>
      <c r="O95" s="41"/>
      <c r="P95" s="37" t="str">
        <f t="shared" si="6"/>
        <v/>
      </c>
      <c r="Q95" s="37" t="str">
        <f>IF((D95&lt;&gt;"")*(E95&lt;&gt;"")=1,COUNTIF(P$12:P95,P95),"")</f>
        <v/>
      </c>
      <c r="R95" s="37" t="str">
        <f t="shared" si="7"/>
        <v/>
      </c>
    </row>
    <row r="96" spans="1:18" ht="19.2" customHeight="1" x14ac:dyDescent="0.25">
      <c r="A96" s="37">
        <v>85</v>
      </c>
      <c r="B96" s="9" t="str">
        <f>IFERROR(INDEX('Risk identification'!B$7:H$72,MATCH(A96,'Risk identification'!N$7:N$72,0),1),"")</f>
        <v/>
      </c>
      <c r="C96" s="21" t="str">
        <f>IFERROR(INDEX('Risk identification'!B$7:H$72,MATCH(A96,'Risk identification'!N$7:N$72,0),7),"")</f>
        <v/>
      </c>
      <c r="D96" s="21"/>
      <c r="E96" s="21"/>
      <c r="F96" s="61" t="str">
        <f t="shared" si="4"/>
        <v/>
      </c>
      <c r="G96" s="136" t="str">
        <f>IFERROR(VLOOKUP(CONCATENATE(D96,"-",E96),Feuil2!C$2:G$101,5,FALSE),"")</f>
        <v/>
      </c>
      <c r="H96" s="41"/>
      <c r="I96" s="62" t="b">
        <f>IF(IFERROR(MATCH(A96,'Risk identification'!N$7:N$72,0)&gt;0,FALSE),TRUE,FALSE)</f>
        <v>0</v>
      </c>
      <c r="J96" s="21"/>
      <c r="K96" s="21"/>
      <c r="L96" s="61" t="str">
        <f t="shared" si="5"/>
        <v/>
      </c>
      <c r="M96" s="136" t="str">
        <f>IFERROR(VLOOKUP(CONCATENATE(J96,"-",K96),Feuil2!C$2:G$101,5,FALSE),"")</f>
        <v/>
      </c>
      <c r="N96" s="91" t="str">
        <f>IF(COUNTIF('Risk identification'!B$7:B$60,'Risk assessment'!B96)&gt;0,(HYPERLINK(CONCATENATE("https://www.georisk-project.eu/risk-information/?id=",IF(LEN(B91)=5,LEFT(B91,3),B91)), "(Info)")),"")</f>
        <v/>
      </c>
      <c r="O96" s="41"/>
      <c r="P96" s="37" t="str">
        <f t="shared" si="6"/>
        <v/>
      </c>
      <c r="Q96" s="37" t="str">
        <f>IF((D96&lt;&gt;"")*(E96&lt;&gt;"")=1,COUNTIF(P$12:P96,P96),"")</f>
        <v/>
      </c>
      <c r="R96" s="37" t="str">
        <f t="shared" si="7"/>
        <v/>
      </c>
    </row>
    <row r="97" spans="1:18" ht="19.2" customHeight="1" x14ac:dyDescent="0.25">
      <c r="A97" s="37">
        <v>86</v>
      </c>
      <c r="B97" s="9" t="str">
        <f>IFERROR(INDEX('Risk identification'!B$7:H$72,MATCH(A97,'Risk identification'!N$7:N$72,0),1),"")</f>
        <v/>
      </c>
      <c r="C97" s="21" t="str">
        <f>IFERROR(INDEX('Risk identification'!B$7:H$72,MATCH(A97,'Risk identification'!N$7:N$72,0),7),"")</f>
        <v/>
      </c>
      <c r="D97" s="21"/>
      <c r="E97" s="21"/>
      <c r="F97" s="61" t="str">
        <f t="shared" si="4"/>
        <v/>
      </c>
      <c r="G97" s="136" t="str">
        <f>IFERROR(VLOOKUP(CONCATENATE(D97,"-",E97),Feuil2!C$2:G$101,5,FALSE),"")</f>
        <v/>
      </c>
      <c r="H97" s="9"/>
      <c r="I97" s="62" t="b">
        <f>IF(IFERROR(MATCH(A97,'Risk identification'!N$7:N$72,0)&gt;0,FALSE),TRUE,FALSE)</f>
        <v>0</v>
      </c>
      <c r="J97" s="21"/>
      <c r="K97" s="21"/>
      <c r="L97" s="61" t="str">
        <f t="shared" si="5"/>
        <v/>
      </c>
      <c r="M97" s="136" t="str">
        <f>IFERROR(VLOOKUP(CONCATENATE(J97,"-",K97),Feuil2!C$2:G$101,5,FALSE),"")</f>
        <v/>
      </c>
      <c r="N97" s="91" t="str">
        <f>IF(COUNTIF('Risk identification'!B$7:B$60,'Risk assessment'!B97)&gt;0,(HYPERLINK(CONCATENATE("https://www.georisk-project.eu/risk-information/?id=",IF(LEN(B92)=5,LEFT(B92,3),B92)), "(Info)")),"")</f>
        <v/>
      </c>
      <c r="P97" s="37" t="str">
        <f t="shared" si="6"/>
        <v/>
      </c>
      <c r="Q97" s="37" t="str">
        <f>IF((D97&lt;&gt;"")*(E97&lt;&gt;"")=1,COUNTIF(P$12:P97,P97),"")</f>
        <v/>
      </c>
      <c r="R97" s="37" t="str">
        <f t="shared" si="7"/>
        <v/>
      </c>
    </row>
    <row r="98" spans="1:18" ht="19.2" customHeight="1" x14ac:dyDescent="0.25">
      <c r="A98" s="37">
        <v>87</v>
      </c>
      <c r="B98" s="9" t="str">
        <f>IFERROR(INDEX('Risk identification'!B$7:H$72,MATCH(A98,'Risk identification'!N$7:N$72,0),1),"")</f>
        <v/>
      </c>
      <c r="C98" s="21" t="str">
        <f>IFERROR(INDEX('Risk identification'!B$7:H$72,MATCH(A98,'Risk identification'!N$7:N$72,0),7),"")</f>
        <v/>
      </c>
      <c r="D98" s="21"/>
      <c r="E98" s="21"/>
      <c r="F98" s="61" t="str">
        <f t="shared" si="4"/>
        <v/>
      </c>
      <c r="G98" s="136" t="str">
        <f>IFERROR(VLOOKUP(CONCATENATE(D98,"-",E98),Feuil2!C$2:G$101,5,FALSE),"")</f>
        <v/>
      </c>
      <c r="H98" s="9"/>
      <c r="I98" s="62" t="b">
        <f>IF(IFERROR(MATCH(A98,'Risk identification'!N$7:N$72,0)&gt;0,FALSE),TRUE,FALSE)</f>
        <v>0</v>
      </c>
      <c r="J98" s="21"/>
      <c r="K98" s="21"/>
      <c r="L98" s="61" t="str">
        <f t="shared" si="5"/>
        <v/>
      </c>
      <c r="M98" s="136" t="str">
        <f>IFERROR(VLOOKUP(CONCATENATE(J98,"-",K98),Feuil2!C$2:G$101,5,FALSE),"")</f>
        <v/>
      </c>
      <c r="N98" s="91" t="str">
        <f>IF(COUNTIF('Risk identification'!B$7:B$60,'Risk assessment'!B98)&gt;0,(HYPERLINK(CONCATENATE("https://www.georisk-project.eu/risk-information/?id=",IF(LEN(B93)=5,LEFT(B93,3),B93)), "(Info)")),"")</f>
        <v/>
      </c>
      <c r="P98" s="37" t="str">
        <f t="shared" si="6"/>
        <v/>
      </c>
      <c r="Q98" s="37" t="str">
        <f>IF((D98&lt;&gt;"")*(E98&lt;&gt;"")=1,COUNTIF(P$12:P98,P98),"")</f>
        <v/>
      </c>
      <c r="R98" s="37" t="str">
        <f t="shared" si="7"/>
        <v/>
      </c>
    </row>
    <row r="99" spans="1:18" ht="19.2" customHeight="1" x14ac:dyDescent="0.25">
      <c r="A99" s="37">
        <v>88</v>
      </c>
      <c r="B99" s="9" t="str">
        <f>IFERROR(INDEX('Risk identification'!B$7:H$72,MATCH(A99,'Risk identification'!N$7:N$72,0),1),"")</f>
        <v/>
      </c>
      <c r="C99" s="21" t="str">
        <f>IFERROR(INDEX('Risk identification'!B$7:H$72,MATCH(A99,'Risk identification'!N$7:N$72,0),7),"")</f>
        <v/>
      </c>
      <c r="D99" s="21"/>
      <c r="E99" s="21"/>
      <c r="F99" s="61" t="str">
        <f t="shared" si="4"/>
        <v/>
      </c>
      <c r="G99" s="136" t="str">
        <f>IFERROR(VLOOKUP(CONCATENATE(D99,"-",E99),Feuil2!C$2:G$101,5,FALSE),"")</f>
        <v/>
      </c>
      <c r="H99" s="9"/>
      <c r="I99" s="62" t="b">
        <f>IF(IFERROR(MATCH(A99,'Risk identification'!N$7:N$72,0)&gt;0,FALSE),TRUE,FALSE)</f>
        <v>0</v>
      </c>
      <c r="J99" s="21"/>
      <c r="K99" s="21"/>
      <c r="L99" s="61" t="str">
        <f t="shared" si="5"/>
        <v/>
      </c>
      <c r="M99" s="136" t="str">
        <f>IFERROR(VLOOKUP(CONCATENATE(J99,"-",K99),Feuil2!C$2:G$101,5,FALSE),"")</f>
        <v/>
      </c>
      <c r="N99" s="91" t="str">
        <f>IF(COUNTIF('Risk identification'!B$7:B$60,'Risk assessment'!B99)&gt;0,(HYPERLINK(CONCATENATE("https://www.georisk-project.eu/risk-information/?id=",IF(LEN(B94)=5,LEFT(B94,3),B94)), "(Info)")),"")</f>
        <v/>
      </c>
      <c r="P99" s="37" t="str">
        <f t="shared" si="6"/>
        <v/>
      </c>
      <c r="Q99" s="37" t="str">
        <f>IF((D99&lt;&gt;"")*(E99&lt;&gt;"")=1,COUNTIF(P$12:P99,P99),"")</f>
        <v/>
      </c>
      <c r="R99" s="37" t="str">
        <f t="shared" si="7"/>
        <v/>
      </c>
    </row>
    <row r="100" spans="1:18" ht="19.2" customHeight="1" x14ac:dyDescent="0.25">
      <c r="A100" s="37">
        <v>89</v>
      </c>
      <c r="B100" s="9" t="str">
        <f>IFERROR(INDEX('Risk identification'!B$7:H$72,MATCH(A100,'Risk identification'!N$7:N$72,0),1),"")</f>
        <v/>
      </c>
      <c r="C100" s="21" t="str">
        <f>IFERROR(INDEX('Risk identification'!B$7:H$72,MATCH(A100,'Risk identification'!N$7:N$72,0),7),"")</f>
        <v/>
      </c>
      <c r="D100" s="129"/>
      <c r="E100" s="129"/>
      <c r="G100" s="136" t="str">
        <f>IFERROR(VLOOKUP(CONCATENATE(D100,"-",E100),Feuil2!C$2:G$101,5,FALSE),"")</f>
        <v/>
      </c>
      <c r="H100" s="9"/>
      <c r="I100" s="62" t="b">
        <f>IF(IFERROR(MATCH(A100,'Risk identification'!N$7:N$72,0)&gt;0,FALSE),TRUE,FALSE)</f>
        <v>0</v>
      </c>
      <c r="J100" s="129"/>
      <c r="K100" s="129"/>
      <c r="M100" s="136" t="str">
        <f>IFERROR(VLOOKUP(CONCATENATE(J100,"-",K100),Feuil2!C$2:G$101,5,FALSE),"")</f>
        <v/>
      </c>
      <c r="N100" s="91" t="str">
        <f>IF(COUNTIF('Risk identification'!B$7:B$60,'Risk assessment'!B100)&gt;0,(HYPERLINK(CONCATENATE("https://www.georisk-project.eu/risk-information/?id=",IF(LEN(B95)=5,LEFT(B95,3),B95)), "(Info)")),"")</f>
        <v/>
      </c>
      <c r="P100" s="37" t="str">
        <f t="shared" si="6"/>
        <v/>
      </c>
      <c r="Q100" s="37" t="str">
        <f>IF((D100&lt;&gt;"")*(E100&lt;&gt;"")=1,COUNTIF(P$12:P100,P100),"")</f>
        <v/>
      </c>
      <c r="R100" s="37" t="str">
        <f t="shared" si="7"/>
        <v/>
      </c>
    </row>
    <row r="101" spans="1:18" ht="19.2" customHeight="1" x14ac:dyDescent="0.25">
      <c r="A101" s="37">
        <v>90</v>
      </c>
      <c r="B101" s="9" t="str">
        <f>IFERROR(INDEX('Risk identification'!B$7:H$72,MATCH(A101,'Risk identification'!N$7:N$72,0),1),"")</f>
        <v/>
      </c>
      <c r="C101" s="21" t="str">
        <f>IFERROR(INDEX('Risk identification'!B$7:H$72,MATCH(A101,'Risk identification'!N$7:N$72,0),7),"")</f>
        <v/>
      </c>
      <c r="D101" s="130"/>
      <c r="E101" s="130"/>
      <c r="F101" s="131"/>
      <c r="G101" s="136" t="str">
        <f>IFERROR(VLOOKUP(CONCATENATE(D101,"-",E101),Feuil2!C$2:G$101,5,FALSE),"")</f>
        <v/>
      </c>
      <c r="H101" s="31"/>
      <c r="I101" s="132" t="b">
        <f>IF(IFERROR(MATCH(A101,'Risk identification'!N$7:N$72,0)&gt;0,FALSE),TRUE,FALSE)</f>
        <v>0</v>
      </c>
      <c r="J101" s="130"/>
      <c r="K101" s="130"/>
      <c r="M101" s="136" t="str">
        <f>IFERROR(VLOOKUP(CONCATENATE(J101,"-",K101),Feuil2!C$2:G$101,5,FALSE),"")</f>
        <v/>
      </c>
      <c r="P101" s="37" t="str">
        <f t="shared" si="6"/>
        <v/>
      </c>
      <c r="Q101" s="37" t="str">
        <f>IF((D101&lt;&gt;"")*(E101&lt;&gt;"")=1,COUNTIF(P$12:P101,P101),"")</f>
        <v/>
      </c>
      <c r="R101" s="37" t="str">
        <f t="shared" si="7"/>
        <v/>
      </c>
    </row>
    <row r="102" spans="1:18" ht="19.2" customHeight="1" x14ac:dyDescent="0.25">
      <c r="A102" s="37">
        <v>91</v>
      </c>
      <c r="B102" s="9" t="str">
        <f>IFERROR(INDEX('Risk identification'!B$7:H$72,MATCH(A102,'Risk identification'!N$7:N$72,0),1),"")</f>
        <v/>
      </c>
      <c r="C102" s="21" t="str">
        <f>IFERROR(INDEX('Risk identification'!B$7:H$72,MATCH(A102,'Risk identification'!N$7:N$72,0),7),"")</f>
        <v/>
      </c>
      <c r="D102" s="130"/>
      <c r="E102" s="130"/>
      <c r="F102" s="131"/>
      <c r="G102" s="136" t="str">
        <f>IFERROR(VLOOKUP(CONCATENATE(D102,"-",E102),Feuil2!C$2:G$101,5,FALSE),"")</f>
        <v/>
      </c>
      <c r="H102" s="31"/>
      <c r="I102" s="132" t="b">
        <f>IF(IFERROR(MATCH(A102,'Risk identification'!N$7:N$72,0)&gt;0,FALSE),TRUE,FALSE)</f>
        <v>0</v>
      </c>
      <c r="J102" s="130"/>
      <c r="K102" s="130"/>
      <c r="M102" s="136" t="str">
        <f>IFERROR(VLOOKUP(CONCATENATE(J102,"-",K102),Feuil2!C$2:G$101,5,FALSE),"")</f>
        <v/>
      </c>
      <c r="P102" s="37" t="str">
        <f t="shared" si="6"/>
        <v/>
      </c>
      <c r="Q102" s="37" t="str">
        <f>IF((D102&lt;&gt;"")*(E102&lt;&gt;"")=1,COUNTIF(P$12:P102,P102),"")</f>
        <v/>
      </c>
      <c r="R102" s="37" t="str">
        <f t="shared" si="7"/>
        <v/>
      </c>
    </row>
    <row r="103" spans="1:18" ht="19.2" customHeight="1" x14ac:dyDescent="0.25">
      <c r="A103" s="37">
        <v>92</v>
      </c>
      <c r="B103" s="9" t="str">
        <f>IFERROR(INDEX('Risk identification'!B$7:H$72,MATCH(A103,'Risk identification'!N$7:N$72,0),1),"")</f>
        <v/>
      </c>
      <c r="C103" s="21" t="str">
        <f>IFERROR(INDEX('Risk identification'!B$7:H$72,MATCH(A103,'Risk identification'!N$7:N$72,0),7),"")</f>
        <v/>
      </c>
      <c r="D103" s="130"/>
      <c r="E103" s="130"/>
      <c r="F103" s="131"/>
      <c r="G103" s="136" t="str">
        <f>IFERROR(VLOOKUP(CONCATENATE(D103,"-",E103),Feuil2!C$2:G$101,5,FALSE),"")</f>
        <v/>
      </c>
      <c r="H103" s="31"/>
      <c r="I103" s="132" t="b">
        <f>IF(IFERROR(MATCH(A103,'Risk identification'!N$7:N$72,0)&gt;0,FALSE),TRUE,FALSE)</f>
        <v>0</v>
      </c>
      <c r="J103" s="130"/>
      <c r="K103" s="130"/>
      <c r="M103" s="136" t="str">
        <f>IFERROR(VLOOKUP(CONCATENATE(J103,"-",K103),Feuil2!C$2:G$101,5,FALSE),"")</f>
        <v/>
      </c>
      <c r="P103" s="37" t="str">
        <f t="shared" si="6"/>
        <v/>
      </c>
      <c r="Q103" s="37" t="str">
        <f>IF((D103&lt;&gt;"")*(E103&lt;&gt;"")=1,COUNTIF(P$12:P103,P103),"")</f>
        <v/>
      </c>
      <c r="R103" s="37" t="str">
        <f t="shared" si="7"/>
        <v/>
      </c>
    </row>
    <row r="104" spans="1:18" ht="19.2" customHeight="1" x14ac:dyDescent="0.25">
      <c r="A104" s="37">
        <v>93</v>
      </c>
      <c r="B104" s="9" t="str">
        <f>IFERROR(INDEX('Risk identification'!B$7:H$72,MATCH(A104,'Risk identification'!N$7:N$72,0),1),"")</f>
        <v/>
      </c>
      <c r="C104" s="21" t="str">
        <f>IFERROR(INDEX('Risk identification'!B$7:H$72,MATCH(A104,'Risk identification'!N$7:N$72,0),7),"")</f>
        <v/>
      </c>
      <c r="D104" s="130"/>
      <c r="E104" s="130"/>
      <c r="F104" s="131"/>
      <c r="G104" s="136" t="str">
        <f>IFERROR(VLOOKUP(CONCATENATE(D104,"-",E104),Feuil2!C$2:G$101,5,FALSE),"")</f>
        <v/>
      </c>
      <c r="H104" s="31"/>
      <c r="I104" s="132" t="b">
        <f>IF(IFERROR(MATCH(A104,'Risk identification'!N$7:N$72,0)&gt;0,FALSE),TRUE,FALSE)</f>
        <v>0</v>
      </c>
      <c r="J104" s="130"/>
      <c r="K104" s="130"/>
      <c r="M104" s="136" t="str">
        <f>IFERROR(VLOOKUP(CONCATENATE(J104,"-",K104),Feuil2!C$2:G$101,5,FALSE),"")</f>
        <v/>
      </c>
      <c r="P104" s="37" t="str">
        <f t="shared" si="6"/>
        <v/>
      </c>
      <c r="Q104" s="37" t="str">
        <f>IF((D104&lt;&gt;"")*(E104&lt;&gt;"")=1,COUNTIF(P$12:P104,P104),"")</f>
        <v/>
      </c>
      <c r="R104" s="37" t="str">
        <f t="shared" si="7"/>
        <v/>
      </c>
    </row>
    <row r="105" spans="1:18" ht="19.2" customHeight="1" x14ac:dyDescent="0.25">
      <c r="A105" s="37">
        <v>94</v>
      </c>
      <c r="B105" s="9" t="str">
        <f>IFERROR(INDEX('Risk identification'!B$7:H$72,MATCH(A105,'Risk identification'!N$7:N$72,0),1),"")</f>
        <v/>
      </c>
      <c r="C105" s="21" t="str">
        <f>IFERROR(INDEX('Risk identification'!B$7:H$72,MATCH(A105,'Risk identification'!N$7:N$72,0),7),"")</f>
        <v/>
      </c>
      <c r="D105" s="130"/>
      <c r="E105" s="130"/>
      <c r="F105" s="131"/>
      <c r="G105" s="136" t="str">
        <f>IFERROR(VLOOKUP(CONCATENATE(D105,"-",E105),Feuil2!C$2:G$101,5,FALSE),"")</f>
        <v/>
      </c>
      <c r="H105" s="31"/>
      <c r="I105" s="132" t="b">
        <f>IF(IFERROR(MATCH(A105,'Risk identification'!N$7:N$72,0)&gt;0,FALSE),TRUE,FALSE)</f>
        <v>0</v>
      </c>
      <c r="J105" s="130"/>
      <c r="K105" s="130"/>
      <c r="M105" s="136" t="str">
        <f>IFERROR(VLOOKUP(CONCATENATE(J105,"-",K105),Feuil2!C$2:G$101,5,FALSE),"")</f>
        <v/>
      </c>
      <c r="P105" s="37" t="str">
        <f t="shared" si="6"/>
        <v/>
      </c>
      <c r="Q105" s="37" t="str">
        <f>IF((D105&lt;&gt;"")*(E105&lt;&gt;"")=1,COUNTIF(P$12:P105,P105),"")</f>
        <v/>
      </c>
      <c r="R105" s="37" t="str">
        <f t="shared" si="7"/>
        <v/>
      </c>
    </row>
    <row r="106" spans="1:18" ht="19.2" customHeight="1" x14ac:dyDescent="0.25">
      <c r="A106" s="37">
        <v>95</v>
      </c>
      <c r="B106" s="9" t="str">
        <f>IFERROR(INDEX('Risk identification'!B$7:H$72,MATCH(A106,'Risk identification'!N$7:N$72,0),1),"")</f>
        <v/>
      </c>
      <c r="C106" s="21" t="str">
        <f>IFERROR(INDEX('Risk identification'!B$7:H$72,MATCH(A106,'Risk identification'!N$7:N$72,0),7),"")</f>
        <v/>
      </c>
      <c r="D106" s="130"/>
      <c r="E106" s="130"/>
      <c r="F106" s="131"/>
      <c r="G106" s="136" t="str">
        <f>IFERROR(VLOOKUP(CONCATENATE(D106,"-",E106),Feuil2!C$2:G$101,5,FALSE),"")</f>
        <v/>
      </c>
      <c r="H106" s="31"/>
      <c r="I106" s="132" t="b">
        <f>IF(IFERROR(MATCH(A106,'Risk identification'!N$7:N$72,0)&gt;0,FALSE),TRUE,FALSE)</f>
        <v>0</v>
      </c>
      <c r="J106" s="130"/>
      <c r="K106" s="130"/>
      <c r="M106" s="136" t="str">
        <f>IFERROR(VLOOKUP(CONCATENATE(J106,"-",K106),Feuil2!C$2:G$101,5,FALSE),"")</f>
        <v/>
      </c>
      <c r="P106" s="37" t="str">
        <f t="shared" si="6"/>
        <v/>
      </c>
      <c r="Q106" s="37" t="str">
        <f>IF((D106&lt;&gt;"")*(E106&lt;&gt;"")=1,COUNTIF(P$12:P106,P106),"")</f>
        <v/>
      </c>
      <c r="R106" s="37" t="str">
        <f t="shared" si="7"/>
        <v/>
      </c>
    </row>
    <row r="107" spans="1:18" ht="19.2" customHeight="1" x14ac:dyDescent="0.25">
      <c r="A107" s="37">
        <v>96</v>
      </c>
      <c r="B107" s="9" t="str">
        <f>IFERROR(INDEX('Risk identification'!B$7:H$72,MATCH(A107,'Risk identification'!N$7:N$72,0),1),"")</f>
        <v/>
      </c>
      <c r="C107" s="21" t="str">
        <f>IFERROR(INDEX('Risk identification'!B$7:H$72,MATCH(A107,'Risk identification'!N$7:N$72,0),7),"")</f>
        <v/>
      </c>
      <c r="D107" s="130"/>
      <c r="E107" s="130"/>
      <c r="F107" s="131"/>
      <c r="G107" s="136" t="str">
        <f>IFERROR(VLOOKUP(CONCATENATE(D107,"-",E107),Feuil2!C$2:G$101,5,FALSE),"")</f>
        <v/>
      </c>
      <c r="H107" s="31"/>
      <c r="I107" s="132" t="b">
        <f>IF(IFERROR(MATCH(A107,'Risk identification'!N$7:N$72,0)&gt;0,FALSE),TRUE,FALSE)</f>
        <v>0</v>
      </c>
      <c r="J107" s="130"/>
      <c r="K107" s="130"/>
      <c r="M107" s="136" t="str">
        <f>IFERROR(VLOOKUP(CONCATENATE(J107,"-",K107),Feuil2!C$2:G$101,5,FALSE),"")</f>
        <v/>
      </c>
      <c r="P107" s="37" t="str">
        <f t="shared" si="6"/>
        <v/>
      </c>
      <c r="Q107" s="37" t="str">
        <f>IF((D107&lt;&gt;"")*(E107&lt;&gt;"")=1,COUNTIF(P$12:P107,P107),"")</f>
        <v/>
      </c>
      <c r="R107" s="37" t="str">
        <f t="shared" si="7"/>
        <v/>
      </c>
    </row>
    <row r="108" spans="1:18" ht="19.2" customHeight="1" x14ac:dyDescent="0.25">
      <c r="A108" s="37">
        <v>97</v>
      </c>
      <c r="B108" s="9" t="str">
        <f>IFERROR(INDEX('Risk identification'!B$7:H$72,MATCH(A108,'Risk identification'!N$7:N$72,0),1),"")</f>
        <v/>
      </c>
      <c r="C108" s="21" t="str">
        <f>IFERROR(INDEX('Risk identification'!B$7:H$72,MATCH(A108,'Risk identification'!N$7:N$72,0),7),"")</f>
        <v/>
      </c>
      <c r="D108" s="130"/>
      <c r="E108" s="130"/>
      <c r="F108" s="131"/>
      <c r="G108" s="136" t="str">
        <f>IFERROR(VLOOKUP(CONCATENATE(D108,"-",E108),Feuil2!C$2:G$101,5,FALSE),"")</f>
        <v/>
      </c>
      <c r="H108" s="31"/>
      <c r="I108" s="132" t="b">
        <f>IF(IFERROR(MATCH(A108,'Risk identification'!N$7:N$72,0)&gt;0,FALSE),TRUE,FALSE)</f>
        <v>0</v>
      </c>
      <c r="J108" s="130"/>
      <c r="K108" s="130"/>
      <c r="M108" s="136" t="str">
        <f>IFERROR(VLOOKUP(CONCATENATE(J108,"-",K108),Feuil2!C$2:G$101,5,FALSE),"")</f>
        <v/>
      </c>
      <c r="P108" s="37" t="str">
        <f t="shared" si="6"/>
        <v/>
      </c>
      <c r="Q108" s="37" t="str">
        <f>IF((D108&lt;&gt;"")*(E108&lt;&gt;"")=1,COUNTIF(P$12:P108,P108),"")</f>
        <v/>
      </c>
      <c r="R108" s="37" t="str">
        <f t="shared" si="7"/>
        <v/>
      </c>
    </row>
    <row r="109" spans="1:18" ht="19.2" customHeight="1" x14ac:dyDescent="0.25">
      <c r="A109" s="37">
        <v>98</v>
      </c>
      <c r="B109" s="9" t="str">
        <f>IFERROR(INDEX('Risk identification'!B$7:H$72,MATCH(A109,'Risk identification'!N$7:N$72,0),1),"")</f>
        <v/>
      </c>
      <c r="C109" s="21" t="str">
        <f>IFERROR(INDEX('Risk identification'!B$7:H$72,MATCH(A109,'Risk identification'!N$7:N$72,0),7),"")</f>
        <v/>
      </c>
      <c r="D109" s="130"/>
      <c r="E109" s="130"/>
      <c r="F109" s="131"/>
      <c r="G109" s="136" t="str">
        <f>IFERROR(VLOOKUP(CONCATENATE(D109,"-",E109),Feuil2!C$2:G$101,5,FALSE),"")</f>
        <v/>
      </c>
      <c r="H109" s="31"/>
      <c r="I109" s="132" t="b">
        <f>IF(IFERROR(MATCH(A109,'Risk identification'!N$7:N$72,0)&gt;0,FALSE),TRUE,FALSE)</f>
        <v>0</v>
      </c>
      <c r="J109" s="130"/>
      <c r="K109" s="130"/>
      <c r="M109" s="136" t="str">
        <f>IFERROR(VLOOKUP(CONCATENATE(J109,"-",K109),Feuil2!C$2:G$101,5,FALSE),"")</f>
        <v/>
      </c>
      <c r="P109" s="37" t="str">
        <f t="shared" ref="P109:P139" si="8">IF((D109&lt;&gt;"")*(E109&lt;&gt;"")=1,CONCATENATE(D109,"-",E109),"")</f>
        <v/>
      </c>
      <c r="Q109" s="37" t="str">
        <f>IF((D109&lt;&gt;"")*(E109&lt;&gt;"")=1,COUNTIF(P$12:P109,P109),"")</f>
        <v/>
      </c>
      <c r="R109" s="37" t="str">
        <f t="shared" ref="R109:R139" si="9">IF((D109&lt;&gt;"")*(E109&lt;&gt;"")=1,CONCATENATE(P109,"-",Q109),"")</f>
        <v/>
      </c>
    </row>
    <row r="110" spans="1:18" ht="19.2" customHeight="1" x14ac:dyDescent="0.25">
      <c r="A110" s="37">
        <v>99</v>
      </c>
      <c r="B110" s="9" t="str">
        <f>IFERROR(INDEX('Risk identification'!B$7:H$72,MATCH(A110,'Risk identification'!N$7:N$72,0),1),"")</f>
        <v/>
      </c>
      <c r="C110" s="21" t="str">
        <f>IFERROR(INDEX('Risk identification'!B$7:H$72,MATCH(A110,'Risk identification'!N$7:N$72,0),7),"")</f>
        <v/>
      </c>
      <c r="D110" s="130"/>
      <c r="E110" s="130"/>
      <c r="F110" s="131"/>
      <c r="G110" s="136" t="str">
        <f>IFERROR(VLOOKUP(CONCATENATE(D110,"-",E110),Feuil2!C$2:G$101,5,FALSE),"")</f>
        <v/>
      </c>
      <c r="H110" s="31"/>
      <c r="I110" s="132" t="b">
        <f>IF(IFERROR(MATCH(A110,'Risk identification'!N$7:N$72,0)&gt;0,FALSE),TRUE,FALSE)</f>
        <v>0</v>
      </c>
      <c r="J110" s="130"/>
      <c r="K110" s="130"/>
      <c r="M110" s="136" t="str">
        <f>IFERROR(VLOOKUP(CONCATENATE(J110,"-",K110),Feuil2!C$2:G$101,5,FALSE),"")</f>
        <v/>
      </c>
      <c r="P110" s="37" t="str">
        <f t="shared" si="8"/>
        <v/>
      </c>
      <c r="Q110" s="37" t="str">
        <f>IF((D110&lt;&gt;"")*(E110&lt;&gt;"")=1,COUNTIF(P$12:P110,P110),"")</f>
        <v/>
      </c>
      <c r="R110" s="37" t="str">
        <f t="shared" si="9"/>
        <v/>
      </c>
    </row>
    <row r="111" spans="1:18" ht="19.2" customHeight="1" x14ac:dyDescent="0.25">
      <c r="A111" s="37">
        <v>100</v>
      </c>
      <c r="B111" s="9" t="str">
        <f>IFERROR(INDEX('Risk identification'!B$7:H$72,MATCH(A111,'Risk identification'!N$7:N$72,0),1),"")</f>
        <v/>
      </c>
      <c r="C111" s="21" t="str">
        <f>IFERROR(INDEX('Risk identification'!B$7:H$72,MATCH(A111,'Risk identification'!N$7:N$72,0),7),"")</f>
        <v/>
      </c>
      <c r="D111" s="130"/>
      <c r="E111" s="130"/>
      <c r="F111" s="131"/>
      <c r="G111" s="136" t="str">
        <f>IFERROR(VLOOKUP(CONCATENATE(D111,"-",E111),Feuil2!C$2:G$101,5,FALSE),"")</f>
        <v/>
      </c>
      <c r="H111" s="31"/>
      <c r="I111" s="132" t="b">
        <f>IF(IFERROR(MATCH(A111,'Risk identification'!N$7:N$72,0)&gt;0,FALSE),TRUE,FALSE)</f>
        <v>0</v>
      </c>
      <c r="J111" s="130"/>
      <c r="K111" s="130"/>
      <c r="M111" s="136" t="str">
        <f>IFERROR(VLOOKUP(CONCATENATE(J111,"-",K111),Feuil2!C$2:G$101,5,FALSE),"")</f>
        <v/>
      </c>
      <c r="P111" s="37" t="str">
        <f t="shared" si="8"/>
        <v/>
      </c>
      <c r="Q111" s="37" t="str">
        <f>IF((D111&lt;&gt;"")*(E111&lt;&gt;"")=1,COUNTIF(P$12:P111,P111),"")</f>
        <v/>
      </c>
      <c r="R111" s="37" t="str">
        <f t="shared" si="9"/>
        <v/>
      </c>
    </row>
    <row r="112" spans="1:18" ht="19.2" customHeight="1" x14ac:dyDescent="0.25">
      <c r="A112" s="37">
        <v>101</v>
      </c>
      <c r="B112" s="9" t="str">
        <f>IFERROR(INDEX('Risk identification'!B$7:H$72,MATCH(A112,'Risk identification'!N$7:N$72,0),1),"")</f>
        <v/>
      </c>
      <c r="C112" s="21" t="str">
        <f>IFERROR(INDEX('Risk identification'!B$7:H$72,MATCH(A112,'Risk identification'!N$7:N$72,0),7),"")</f>
        <v/>
      </c>
      <c r="D112" s="130"/>
      <c r="E112" s="130"/>
      <c r="F112" s="131"/>
      <c r="G112" s="136" t="str">
        <f>IFERROR(VLOOKUP(CONCATENATE(D112,"-",E112),Feuil2!C$2:G$101,5,FALSE),"")</f>
        <v/>
      </c>
      <c r="H112" s="31"/>
      <c r="I112" s="132" t="b">
        <f>IF(IFERROR(MATCH(A112,'Risk identification'!N$7:N$72,0)&gt;0,FALSE),TRUE,FALSE)</f>
        <v>0</v>
      </c>
      <c r="J112" s="130"/>
      <c r="K112" s="130"/>
      <c r="M112" s="136" t="str">
        <f>IFERROR(VLOOKUP(CONCATENATE(J112,"-",K112),Feuil2!C$2:G$101,5,FALSE),"")</f>
        <v/>
      </c>
      <c r="P112" s="37" t="str">
        <f t="shared" si="8"/>
        <v/>
      </c>
      <c r="Q112" s="37" t="str">
        <f>IF((D112&lt;&gt;"")*(E112&lt;&gt;"")=1,COUNTIF(P$12:P112,P112),"")</f>
        <v/>
      </c>
      <c r="R112" s="37" t="str">
        <f t="shared" si="9"/>
        <v/>
      </c>
    </row>
    <row r="113" spans="1:18" ht="19.2" customHeight="1" x14ac:dyDescent="0.25">
      <c r="A113" s="37">
        <v>102</v>
      </c>
      <c r="B113" s="9" t="str">
        <f>IFERROR(INDEX('Risk identification'!B$7:H$72,MATCH(A113,'Risk identification'!N$7:N$72,0),1),"")</f>
        <v/>
      </c>
      <c r="C113" s="21" t="str">
        <f>IFERROR(INDEX('Risk identification'!B$7:H$72,MATCH(A113,'Risk identification'!N$7:N$72,0),7),"")</f>
        <v/>
      </c>
      <c r="D113" s="130"/>
      <c r="E113" s="130"/>
      <c r="F113" s="131"/>
      <c r="G113" s="136" t="str">
        <f>IFERROR(VLOOKUP(CONCATENATE(D113,"-",E113),Feuil2!C$2:G$101,5,FALSE),"")</f>
        <v/>
      </c>
      <c r="H113" s="31"/>
      <c r="I113" s="132" t="b">
        <f>IF(IFERROR(MATCH(A113,'Risk identification'!N$7:N$72,0)&gt;0,FALSE),TRUE,FALSE)</f>
        <v>0</v>
      </c>
      <c r="J113" s="130"/>
      <c r="K113" s="130"/>
      <c r="M113" s="136" t="str">
        <f>IFERROR(VLOOKUP(CONCATENATE(J113,"-",K113),Feuil2!C$2:G$101,5,FALSE),"")</f>
        <v/>
      </c>
      <c r="P113" s="37" t="str">
        <f t="shared" si="8"/>
        <v/>
      </c>
      <c r="Q113" s="37" t="str">
        <f>IF((D113&lt;&gt;"")*(E113&lt;&gt;"")=1,COUNTIF(P$12:P113,P113),"")</f>
        <v/>
      </c>
      <c r="R113" s="37" t="str">
        <f t="shared" si="9"/>
        <v/>
      </c>
    </row>
    <row r="114" spans="1:18" ht="19.2" customHeight="1" x14ac:dyDescent="0.25">
      <c r="A114" s="37">
        <v>103</v>
      </c>
      <c r="B114" s="9" t="str">
        <f>IFERROR(INDEX('Risk identification'!B$7:H$72,MATCH(A114,'Risk identification'!N$7:N$72,0),1),"")</f>
        <v/>
      </c>
      <c r="C114" s="21" t="str">
        <f>IFERROR(INDEX('Risk identification'!B$7:H$72,MATCH(A114,'Risk identification'!N$7:N$72,0),7),"")</f>
        <v/>
      </c>
      <c r="D114" s="130"/>
      <c r="E114" s="130"/>
      <c r="F114" s="131"/>
      <c r="G114" s="136" t="str">
        <f>IFERROR(VLOOKUP(CONCATENATE(D114,"-",E114),Feuil2!C$2:G$101,5,FALSE),"")</f>
        <v/>
      </c>
      <c r="H114" s="31"/>
      <c r="I114" s="132" t="b">
        <f>IF(IFERROR(MATCH(A114,'Risk identification'!N$7:N$72,0)&gt;0,FALSE),TRUE,FALSE)</f>
        <v>0</v>
      </c>
      <c r="J114" s="130"/>
      <c r="K114" s="130"/>
      <c r="M114" s="136" t="str">
        <f>IFERROR(VLOOKUP(CONCATENATE(J114,"-",K114),Feuil2!C$2:G$101,5,FALSE),"")</f>
        <v/>
      </c>
      <c r="P114" s="37" t="str">
        <f t="shared" si="8"/>
        <v/>
      </c>
      <c r="Q114" s="37" t="str">
        <f>IF((D114&lt;&gt;"")*(E114&lt;&gt;"")=1,COUNTIF(P$12:P114,P114),"")</f>
        <v/>
      </c>
      <c r="R114" s="37" t="str">
        <f t="shared" si="9"/>
        <v/>
      </c>
    </row>
    <row r="115" spans="1:18" ht="19.2" customHeight="1" x14ac:dyDescent="0.25">
      <c r="A115" s="37">
        <v>104</v>
      </c>
      <c r="B115" s="9" t="str">
        <f>IFERROR(INDEX('Risk identification'!B$7:H$72,MATCH(A115,'Risk identification'!N$7:N$72,0),1),"")</f>
        <v/>
      </c>
      <c r="C115" s="21" t="str">
        <f>IFERROR(INDEX('Risk identification'!B$7:H$72,MATCH(A115,'Risk identification'!N$7:N$72,0),7),"")</f>
        <v/>
      </c>
      <c r="D115" s="130"/>
      <c r="E115" s="130"/>
      <c r="F115" s="131"/>
      <c r="G115" s="136" t="str">
        <f>IFERROR(VLOOKUP(CONCATENATE(D115,"-",E115),Feuil2!C$2:G$101,5,FALSE),"")</f>
        <v/>
      </c>
      <c r="H115" s="31"/>
      <c r="I115" s="132" t="b">
        <f>IF(IFERROR(MATCH(A115,'Risk identification'!N$7:N$72,0)&gt;0,FALSE),TRUE,FALSE)</f>
        <v>0</v>
      </c>
      <c r="J115" s="130"/>
      <c r="K115" s="130"/>
      <c r="M115" s="136" t="str">
        <f>IFERROR(VLOOKUP(CONCATENATE(J115,"-",K115),Feuil2!C$2:G$101,5,FALSE),"")</f>
        <v/>
      </c>
      <c r="P115" s="37" t="str">
        <f t="shared" si="8"/>
        <v/>
      </c>
      <c r="Q115" s="37" t="str">
        <f>IF((D115&lt;&gt;"")*(E115&lt;&gt;"")=1,COUNTIF(P$12:P115,P115),"")</f>
        <v/>
      </c>
      <c r="R115" s="37" t="str">
        <f t="shared" si="9"/>
        <v/>
      </c>
    </row>
    <row r="116" spans="1:18" ht="19.2" customHeight="1" x14ac:dyDescent="0.25">
      <c r="A116" s="37">
        <v>105</v>
      </c>
      <c r="B116" s="9" t="str">
        <f>IFERROR(INDEX('Risk identification'!B$7:H$72,MATCH(A116,'Risk identification'!N$7:N$72,0),1),"")</f>
        <v/>
      </c>
      <c r="C116" s="21" t="str">
        <f>IFERROR(INDEX('Risk identification'!B$7:H$72,MATCH(A116,'Risk identification'!N$7:N$72,0),7),"")</f>
        <v/>
      </c>
      <c r="D116" s="130"/>
      <c r="E116" s="130"/>
      <c r="F116" s="131"/>
      <c r="G116" s="136" t="str">
        <f>IFERROR(VLOOKUP(CONCATENATE(D116,"-",E116),Feuil2!C$2:G$101,5,FALSE),"")</f>
        <v/>
      </c>
      <c r="H116" s="31"/>
      <c r="I116" s="132" t="b">
        <f>IF(IFERROR(MATCH(A116,'Risk identification'!N$7:N$72,0)&gt;0,FALSE),TRUE,FALSE)</f>
        <v>0</v>
      </c>
      <c r="J116" s="130"/>
      <c r="K116" s="130"/>
      <c r="M116" s="136" t="str">
        <f>IFERROR(VLOOKUP(CONCATENATE(J116,"-",K116),Feuil2!C$2:G$101,5,FALSE),"")</f>
        <v/>
      </c>
      <c r="P116" s="37" t="str">
        <f t="shared" si="8"/>
        <v/>
      </c>
      <c r="Q116" s="37" t="str">
        <f>IF((D116&lt;&gt;"")*(E116&lt;&gt;"")=1,COUNTIF(P$12:P116,P116),"")</f>
        <v/>
      </c>
      <c r="R116" s="37" t="str">
        <f t="shared" si="9"/>
        <v/>
      </c>
    </row>
    <row r="117" spans="1:18" ht="19.2" customHeight="1" x14ac:dyDescent="0.25">
      <c r="A117" s="37">
        <v>106</v>
      </c>
      <c r="B117" s="9" t="str">
        <f>IFERROR(INDEX('Risk identification'!B$7:H$72,MATCH(A117,'Risk identification'!N$7:N$72,0),1),"")</f>
        <v/>
      </c>
      <c r="C117" s="21" t="str">
        <f>IFERROR(INDEX('Risk identification'!B$7:H$72,MATCH(A117,'Risk identification'!N$7:N$72,0),7),"")</f>
        <v/>
      </c>
      <c r="D117" s="130"/>
      <c r="E117" s="130"/>
      <c r="F117" s="131"/>
      <c r="G117" s="136" t="str">
        <f>IFERROR(VLOOKUP(CONCATENATE(D117,"-",E117),Feuil2!C$2:G$101,5,FALSE),"")</f>
        <v/>
      </c>
      <c r="H117" s="31"/>
      <c r="I117" s="132" t="b">
        <f>IF(IFERROR(MATCH(A117,'Risk identification'!N$7:N$72,0)&gt;0,FALSE),TRUE,FALSE)</f>
        <v>0</v>
      </c>
      <c r="J117" s="130"/>
      <c r="K117" s="130"/>
      <c r="M117" s="136" t="str">
        <f>IFERROR(VLOOKUP(CONCATENATE(J117,"-",K117),Feuil2!C$2:G$101,5,FALSE),"")</f>
        <v/>
      </c>
      <c r="P117" s="37" t="str">
        <f t="shared" si="8"/>
        <v/>
      </c>
      <c r="Q117" s="37" t="str">
        <f>IF((D117&lt;&gt;"")*(E117&lt;&gt;"")=1,COUNTIF(P$12:P117,P117),"")</f>
        <v/>
      </c>
      <c r="R117" s="37" t="str">
        <f t="shared" si="9"/>
        <v/>
      </c>
    </row>
    <row r="118" spans="1:18" ht="19.2" customHeight="1" x14ac:dyDescent="0.25">
      <c r="A118" s="37">
        <v>107</v>
      </c>
      <c r="B118" s="9" t="str">
        <f>IFERROR(INDEX('Risk identification'!B$7:H$72,MATCH(A118,'Risk identification'!N$7:N$72,0),1),"")</f>
        <v/>
      </c>
      <c r="C118" s="21" t="str">
        <f>IFERROR(INDEX('Risk identification'!B$7:H$72,MATCH(A118,'Risk identification'!N$7:N$72,0),7),"")</f>
        <v/>
      </c>
      <c r="D118" s="130"/>
      <c r="E118" s="130"/>
      <c r="F118" s="131"/>
      <c r="G118" s="136" t="str">
        <f>IFERROR(VLOOKUP(CONCATENATE(D118,"-",E118),Feuil2!C$2:G$101,5,FALSE),"")</f>
        <v/>
      </c>
      <c r="H118" s="31"/>
      <c r="I118" s="132" t="b">
        <f>IF(IFERROR(MATCH(A118,'Risk identification'!N$7:N$72,0)&gt;0,FALSE),TRUE,FALSE)</f>
        <v>0</v>
      </c>
      <c r="J118" s="130"/>
      <c r="K118" s="130"/>
      <c r="M118" s="136" t="str">
        <f>IFERROR(VLOOKUP(CONCATENATE(J118,"-",K118),Feuil2!C$2:G$101,5,FALSE),"")</f>
        <v/>
      </c>
      <c r="P118" s="37" t="str">
        <f t="shared" si="8"/>
        <v/>
      </c>
      <c r="Q118" s="37" t="str">
        <f>IF((D118&lt;&gt;"")*(E118&lt;&gt;"")=1,COUNTIF(P$12:P118,P118),"")</f>
        <v/>
      </c>
      <c r="R118" s="37" t="str">
        <f t="shared" si="9"/>
        <v/>
      </c>
    </row>
    <row r="119" spans="1:18" x14ac:dyDescent="0.25">
      <c r="A119" s="37">
        <v>159</v>
      </c>
      <c r="B119" s="9" t="str">
        <f>IFERROR(INDEX('Risk identification'!B$7:H$72,MATCH(A119,'Risk identification'!N$7:N$72,0),1),"")</f>
        <v/>
      </c>
      <c r="C119" s="21" t="str">
        <f>IFERROR(INDEX('Risk identification'!B$7:H$72,MATCH(A119,'Risk identification'!N$7:N$72,0),7),"")</f>
        <v/>
      </c>
      <c r="G119" s="136" t="str">
        <f>IFERROR(VLOOKUP(CONCATENATE(D119,"-",E119),Feuil2!C$2:G$101,5,FALSE),"")</f>
        <v/>
      </c>
      <c r="H119" s="9"/>
      <c r="I119" s="62" t="b">
        <f>IF(IFERROR(MATCH(A119,'Risk identification'!N$7:N$72,0)&gt;0,FALSE),TRUE,FALSE)</f>
        <v>0</v>
      </c>
      <c r="M119" s="136" t="str">
        <f>IFERROR(VLOOKUP(CONCATENATE(J119,"-",K119),Feuil2!C$2:G$101,5,FALSE),"")</f>
        <v/>
      </c>
      <c r="P119" s="37" t="str">
        <f t="shared" si="8"/>
        <v/>
      </c>
      <c r="Q119" s="37" t="str">
        <f>IF((D119&lt;&gt;"")*(E119&lt;&gt;"")=1,COUNTIF(P$12:P119,P119),"")</f>
        <v/>
      </c>
      <c r="R119" s="37" t="str">
        <f t="shared" si="9"/>
        <v/>
      </c>
    </row>
    <row r="120" spans="1:18" x14ac:dyDescent="0.25">
      <c r="A120" s="37">
        <v>160</v>
      </c>
      <c r="B120" s="9" t="str">
        <f>IFERROR(INDEX('Risk identification'!B$7:H$72,MATCH(A120,'Risk identification'!N$7:N$72,0),1),"")</f>
        <v/>
      </c>
      <c r="C120" s="21" t="str">
        <f>IFERROR(INDEX('Risk identification'!B$7:H$72,MATCH(A120,'Risk identification'!N$7:N$72,0),7),"")</f>
        <v/>
      </c>
      <c r="G120" s="136" t="str">
        <f>IFERROR(VLOOKUP(CONCATENATE(D120,"-",E120),Feuil2!C$2:G$101,5,FALSE),"")</f>
        <v/>
      </c>
      <c r="H120" s="9"/>
      <c r="I120" s="62" t="b">
        <f>IF(IFERROR(MATCH(A120,'Risk identification'!N$7:N$72,0)&gt;0,FALSE),TRUE,FALSE)</f>
        <v>0</v>
      </c>
      <c r="M120" s="136" t="str">
        <f>IFERROR(VLOOKUP(CONCATENATE(J120,"-",K120),Feuil2!C$2:G$101,5,FALSE),"")</f>
        <v/>
      </c>
      <c r="P120" s="37" t="str">
        <f t="shared" si="8"/>
        <v/>
      </c>
      <c r="Q120" s="37" t="str">
        <f>IF((D120&lt;&gt;"")*(E120&lt;&gt;"")=1,COUNTIF(P$12:P120,P120),"")</f>
        <v/>
      </c>
      <c r="R120" s="37" t="str">
        <f t="shared" si="9"/>
        <v/>
      </c>
    </row>
    <row r="121" spans="1:18" x14ac:dyDescent="0.25">
      <c r="A121" s="37">
        <v>161</v>
      </c>
      <c r="B121" s="9" t="str">
        <f>IFERROR(INDEX('Risk identification'!B$7:H$72,MATCH(A121,'Risk identification'!N$7:N$72,0),1),"")</f>
        <v/>
      </c>
      <c r="C121" s="21" t="str">
        <f>IFERROR(INDEX('Risk identification'!B$7:H$72,MATCH(A121,'Risk identification'!N$7:N$72,0),7),"")</f>
        <v/>
      </c>
      <c r="G121" s="136" t="str">
        <f>IFERROR(VLOOKUP(CONCATENATE(D121,"-",E121),Feuil2!C$2:G$101,5,FALSE),"")</f>
        <v/>
      </c>
      <c r="H121" s="9"/>
      <c r="I121" s="62" t="b">
        <f>IF(IFERROR(MATCH(A121,'Risk identification'!N$7:N$72,0)&gt;0,FALSE),TRUE,FALSE)</f>
        <v>0</v>
      </c>
      <c r="M121" s="136" t="str">
        <f>IFERROR(VLOOKUP(CONCATENATE(J121,"-",K121),Feuil2!C$2:G$101,5,FALSE),"")</f>
        <v/>
      </c>
      <c r="P121" s="37" t="str">
        <f t="shared" si="8"/>
        <v/>
      </c>
      <c r="Q121" s="37" t="str">
        <f>IF((D121&lt;&gt;"")*(E121&lt;&gt;"")=1,COUNTIF(P$12:P121,P121),"")</f>
        <v/>
      </c>
      <c r="R121" s="37" t="str">
        <f t="shared" si="9"/>
        <v/>
      </c>
    </row>
    <row r="122" spans="1:18" x14ac:dyDescent="0.25">
      <c r="A122" s="37">
        <v>162</v>
      </c>
      <c r="B122" s="9" t="str">
        <f>IFERROR(INDEX('Risk identification'!B$7:H$72,MATCH(A122,'Risk identification'!N$7:N$72,0),1),"")</f>
        <v/>
      </c>
      <c r="C122" s="21" t="str">
        <f>IFERROR(INDEX('Risk identification'!B$7:H$72,MATCH(A122,'Risk identification'!N$7:N$72,0),7),"")</f>
        <v/>
      </c>
      <c r="G122" s="136" t="str">
        <f>IFERROR(VLOOKUP(CONCATENATE(D122,"-",E122),Feuil2!C$2:G$101,5,FALSE),"")</f>
        <v/>
      </c>
      <c r="H122" s="9"/>
      <c r="I122" s="62" t="b">
        <f>IF(IFERROR(MATCH(A122,'Risk identification'!N$7:N$72,0)&gt;0,FALSE),TRUE,FALSE)</f>
        <v>0</v>
      </c>
      <c r="M122" s="136" t="str">
        <f>IFERROR(VLOOKUP(CONCATENATE(J122,"-",K122),Feuil2!C$2:G$101,5,FALSE),"")</f>
        <v/>
      </c>
      <c r="P122" s="37" t="str">
        <f t="shared" si="8"/>
        <v/>
      </c>
      <c r="Q122" s="37" t="str">
        <f>IF((D122&lt;&gt;"")*(E122&lt;&gt;"")=1,COUNTIF(P$12:P122,P122),"")</f>
        <v/>
      </c>
      <c r="R122" s="37" t="str">
        <f t="shared" si="9"/>
        <v/>
      </c>
    </row>
    <row r="123" spans="1:18" x14ac:dyDescent="0.25">
      <c r="A123" s="37">
        <v>163</v>
      </c>
      <c r="B123" s="9" t="str">
        <f>IFERROR(INDEX('Risk identification'!B$7:H$72,MATCH(A123,'Risk identification'!N$7:N$72,0),1),"")</f>
        <v/>
      </c>
      <c r="C123" s="21" t="str">
        <f>IFERROR(INDEX('Risk identification'!B$7:H$72,MATCH(A123,'Risk identification'!N$7:N$72,0),7),"")</f>
        <v/>
      </c>
      <c r="G123" s="136" t="str">
        <f>IFERROR(VLOOKUP(CONCATENATE(D123,"-",E123),Feuil2!C$2:G$101,5,FALSE),"")</f>
        <v/>
      </c>
      <c r="H123" s="9"/>
      <c r="I123" s="62" t="b">
        <f>IF(IFERROR(MATCH(A123,'Risk identification'!N$7:N$72,0)&gt;0,FALSE),TRUE,FALSE)</f>
        <v>0</v>
      </c>
      <c r="M123" s="136" t="str">
        <f>IFERROR(VLOOKUP(CONCATENATE(J123,"-",K123),Feuil2!C$2:G$101,5,FALSE),"")</f>
        <v/>
      </c>
      <c r="P123" s="37" t="str">
        <f t="shared" si="8"/>
        <v/>
      </c>
      <c r="Q123" s="37" t="str">
        <f>IF((D123&lt;&gt;"")*(E123&lt;&gt;"")=1,COUNTIF(P$12:P123,P123),"")</f>
        <v/>
      </c>
      <c r="R123" s="37" t="str">
        <f t="shared" si="9"/>
        <v/>
      </c>
    </row>
    <row r="124" spans="1:18" x14ac:dyDescent="0.25">
      <c r="A124" s="37">
        <v>164</v>
      </c>
      <c r="B124" s="9" t="str">
        <f>IFERROR(INDEX('Risk identification'!B$7:H$72,MATCH(A124,'Risk identification'!N$7:N$72,0),1),"")</f>
        <v/>
      </c>
      <c r="C124" s="21" t="str">
        <f>IFERROR(INDEX('Risk identification'!B$7:H$72,MATCH(A124,'Risk identification'!N$7:N$72,0),7),"")</f>
        <v/>
      </c>
      <c r="G124" s="136" t="str">
        <f>IFERROR(VLOOKUP(CONCATENATE(D124,"-",E124),Feuil2!C$2:G$101,5,FALSE),"")</f>
        <v/>
      </c>
      <c r="H124" s="9"/>
      <c r="I124" s="62" t="b">
        <f>IF(IFERROR(MATCH(A124,'Risk identification'!N$7:N$72,0)&gt;0,FALSE),TRUE,FALSE)</f>
        <v>0</v>
      </c>
      <c r="M124" s="136" t="str">
        <f>IFERROR(VLOOKUP(CONCATENATE(J124,"-",K124),Feuil2!C$2:G$101,5,FALSE),"")</f>
        <v/>
      </c>
      <c r="P124" s="37" t="str">
        <f t="shared" si="8"/>
        <v/>
      </c>
      <c r="Q124" s="37" t="str">
        <f>IF((D124&lt;&gt;"")*(E124&lt;&gt;"")=1,COUNTIF(P$12:P124,P124),"")</f>
        <v/>
      </c>
      <c r="R124" s="37" t="str">
        <f t="shared" si="9"/>
        <v/>
      </c>
    </row>
    <row r="125" spans="1:18" x14ac:dyDescent="0.25">
      <c r="A125" s="37">
        <v>165</v>
      </c>
      <c r="B125" s="9" t="str">
        <f>IFERROR(INDEX('Risk identification'!B$7:H$72,MATCH(A125,'Risk identification'!N$7:N$72,0),1),"")</f>
        <v/>
      </c>
      <c r="C125" s="21" t="str">
        <f>IFERROR(INDEX('Risk identification'!B$7:H$72,MATCH(A125,'Risk identification'!N$7:N$72,0),7),"")</f>
        <v/>
      </c>
      <c r="G125" s="136" t="str">
        <f>IFERROR(VLOOKUP(CONCATENATE(D125,"-",E125),Feuil2!C$2:G$101,5,FALSE),"")</f>
        <v/>
      </c>
      <c r="H125" s="9"/>
      <c r="I125" s="62" t="b">
        <f>IF(IFERROR(MATCH(A125,'Risk identification'!N$7:N$72,0)&gt;0,FALSE),TRUE,FALSE)</f>
        <v>0</v>
      </c>
      <c r="M125" s="136" t="str">
        <f>IFERROR(VLOOKUP(CONCATENATE(J125,"-",K125),Feuil2!C$2:G$101,5,FALSE),"")</f>
        <v/>
      </c>
      <c r="P125" s="37" t="str">
        <f t="shared" si="8"/>
        <v/>
      </c>
      <c r="Q125" s="37" t="str">
        <f>IF((D125&lt;&gt;"")*(E125&lt;&gt;"")=1,COUNTIF(P$12:P125,P125),"")</f>
        <v/>
      </c>
      <c r="R125" s="37" t="str">
        <f t="shared" si="9"/>
        <v/>
      </c>
    </row>
    <row r="126" spans="1:18" x14ac:dyDescent="0.25">
      <c r="A126" s="37">
        <v>166</v>
      </c>
      <c r="B126" s="9" t="str">
        <f>IFERROR(INDEX('Risk identification'!B$7:H$72,MATCH(A126,'Risk identification'!N$7:N$72,0),1),"")</f>
        <v/>
      </c>
      <c r="C126" s="21" t="str">
        <f>IFERROR(INDEX('Risk identification'!B$7:H$72,MATCH(A126,'Risk identification'!N$7:N$72,0),7),"")</f>
        <v/>
      </c>
      <c r="G126" s="136" t="str">
        <f>IFERROR(VLOOKUP(CONCATENATE(D126,"-",E126),Feuil2!C$2:G$101,5,FALSE),"")</f>
        <v/>
      </c>
      <c r="H126" s="9"/>
      <c r="I126" s="62" t="b">
        <f>IF(IFERROR(MATCH(A126,'Risk identification'!N$7:N$72,0)&gt;0,FALSE),TRUE,FALSE)</f>
        <v>0</v>
      </c>
      <c r="M126" s="136" t="str">
        <f>IFERROR(VLOOKUP(CONCATENATE(J126,"-",K126),Feuil2!C$2:G$101,5,FALSE),"")</f>
        <v/>
      </c>
      <c r="P126" s="37" t="str">
        <f t="shared" si="8"/>
        <v/>
      </c>
      <c r="Q126" s="37" t="str">
        <f>IF((D126&lt;&gt;"")*(E126&lt;&gt;"")=1,COUNTIF(P$12:P126,P126),"")</f>
        <v/>
      </c>
      <c r="R126" s="37" t="str">
        <f t="shared" si="9"/>
        <v/>
      </c>
    </row>
    <row r="127" spans="1:18" x14ac:dyDescent="0.25">
      <c r="A127" s="37">
        <v>167</v>
      </c>
      <c r="B127" s="9" t="str">
        <f>IFERROR(INDEX('Risk identification'!B$7:H$72,MATCH(A127,'Risk identification'!N$7:N$72,0),1),"")</f>
        <v/>
      </c>
      <c r="C127" s="21" t="str">
        <f>IFERROR(INDEX('Risk identification'!B$7:H$72,MATCH(A127,'Risk identification'!N$7:N$72,0),7),"")</f>
        <v/>
      </c>
      <c r="G127" s="136" t="str">
        <f>IFERROR(VLOOKUP(CONCATENATE(D127,"-",E127),Feuil2!C$2:G$101,5,FALSE),"")</f>
        <v/>
      </c>
      <c r="H127" s="9"/>
      <c r="I127" s="62" t="b">
        <f>IF(IFERROR(MATCH(A127,'Risk identification'!N$7:N$72,0)&gt;0,FALSE),TRUE,FALSE)</f>
        <v>0</v>
      </c>
      <c r="M127" s="136" t="str">
        <f>IFERROR(VLOOKUP(CONCATENATE(J127,"-",K127),Feuil2!C$2:G$101,5,FALSE),"")</f>
        <v/>
      </c>
      <c r="P127" s="37" t="str">
        <f t="shared" si="8"/>
        <v/>
      </c>
      <c r="Q127" s="37" t="str">
        <f>IF((D127&lt;&gt;"")*(E127&lt;&gt;"")=1,COUNTIF(P$12:P127,P127),"")</f>
        <v/>
      </c>
      <c r="R127" s="37" t="str">
        <f t="shared" si="9"/>
        <v/>
      </c>
    </row>
    <row r="128" spans="1:18" x14ac:dyDescent="0.25">
      <c r="A128" s="37">
        <v>168</v>
      </c>
      <c r="B128" s="9" t="str">
        <f>IFERROR(INDEX('Risk identification'!B$7:H$72,MATCH(A128,'Risk identification'!N$7:N$72,0),1),"")</f>
        <v/>
      </c>
      <c r="C128" s="21" t="str">
        <f>IFERROR(INDEX('Risk identification'!B$7:H$72,MATCH(A128,'Risk identification'!N$7:N$72,0),7),"")</f>
        <v/>
      </c>
      <c r="G128" s="136" t="str">
        <f>IFERROR(VLOOKUP(CONCATENATE(D128,"-",E128),Feuil2!C$2:G$101,5,FALSE),"")</f>
        <v/>
      </c>
      <c r="H128" s="9"/>
      <c r="I128" s="62" t="b">
        <f>IF(IFERROR(MATCH(A128,'Risk identification'!N$7:N$72,0)&gt;0,FALSE),TRUE,FALSE)</f>
        <v>0</v>
      </c>
      <c r="M128" s="136" t="str">
        <f>IFERROR(VLOOKUP(CONCATENATE(J128,"-",K128),Feuil2!C$2:G$101,5,FALSE),"")</f>
        <v/>
      </c>
      <c r="P128" s="37" t="str">
        <f t="shared" si="8"/>
        <v/>
      </c>
      <c r="Q128" s="37" t="str">
        <f>IF((D128&lt;&gt;"")*(E128&lt;&gt;"")=1,COUNTIF(P$12:P128,P128),"")</f>
        <v/>
      </c>
      <c r="R128" s="37" t="str">
        <f t="shared" si="9"/>
        <v/>
      </c>
    </row>
    <row r="129" spans="1:18" x14ac:dyDescent="0.25">
      <c r="A129" s="37">
        <v>169</v>
      </c>
      <c r="B129" s="9" t="str">
        <f>IFERROR(INDEX('Risk identification'!B$7:H$72,MATCH(A129,'Risk identification'!N$7:N$72,0),1),"")</f>
        <v/>
      </c>
      <c r="C129" s="21" t="str">
        <f>IFERROR(INDEX('Risk identification'!B$7:H$72,MATCH(A129,'Risk identification'!N$7:N$72,0),7),"")</f>
        <v/>
      </c>
      <c r="G129" s="136" t="str">
        <f>IFERROR(VLOOKUP(CONCATENATE(D129,"-",E129),Feuil2!C$2:G$101,5,FALSE),"")</f>
        <v/>
      </c>
      <c r="H129" s="9"/>
      <c r="I129" s="62" t="b">
        <f>IF(IFERROR(MATCH(A129,'Risk identification'!N$7:N$72,0)&gt;0,FALSE),TRUE,FALSE)</f>
        <v>0</v>
      </c>
      <c r="M129" s="136" t="str">
        <f>IFERROR(VLOOKUP(CONCATENATE(J129,"-",K129),Feuil2!C$2:G$101,5,FALSE),"")</f>
        <v/>
      </c>
      <c r="P129" s="37" t="str">
        <f t="shared" si="8"/>
        <v/>
      </c>
      <c r="Q129" s="37" t="str">
        <f>IF((D129&lt;&gt;"")*(E129&lt;&gt;"")=1,COUNTIF(P$12:P129,P129),"")</f>
        <v/>
      </c>
      <c r="R129" s="37" t="str">
        <f t="shared" si="9"/>
        <v/>
      </c>
    </row>
    <row r="130" spans="1:18" x14ac:dyDescent="0.25">
      <c r="A130" s="37">
        <v>170</v>
      </c>
      <c r="B130" s="9" t="str">
        <f>IFERROR(INDEX('Risk identification'!B$7:H$72,MATCH(A130,'Risk identification'!N$7:N$72,0),1),"")</f>
        <v/>
      </c>
      <c r="C130" s="21" t="str">
        <f>IFERROR(INDEX('Risk identification'!B$7:H$72,MATCH(A130,'Risk identification'!N$7:N$72,0),7),"")</f>
        <v/>
      </c>
      <c r="G130" s="136" t="str">
        <f>IFERROR(VLOOKUP(CONCATENATE(D130,"-",E130),Feuil2!C$2:G$101,5,FALSE),"")</f>
        <v/>
      </c>
      <c r="H130" s="9"/>
      <c r="I130" s="62" t="b">
        <f>IF(IFERROR(MATCH(A130,'Risk identification'!N$7:N$72,0)&gt;0,FALSE),TRUE,FALSE)</f>
        <v>0</v>
      </c>
      <c r="M130" s="136" t="str">
        <f>IFERROR(VLOOKUP(CONCATENATE(J130,"-",K130),Feuil2!C$2:G$101,5,FALSE),"")</f>
        <v/>
      </c>
      <c r="P130" s="37" t="str">
        <f t="shared" si="8"/>
        <v/>
      </c>
      <c r="Q130" s="37" t="str">
        <f>IF((D130&lt;&gt;"")*(E130&lt;&gt;"")=1,COUNTIF(P$12:P130,P130),"")</f>
        <v/>
      </c>
      <c r="R130" s="37" t="str">
        <f t="shared" si="9"/>
        <v/>
      </c>
    </row>
    <row r="131" spans="1:18" x14ac:dyDescent="0.25">
      <c r="A131" s="37">
        <v>171</v>
      </c>
      <c r="B131" s="9" t="str">
        <f>IFERROR(INDEX('Risk identification'!B$7:H$72,MATCH(A131,'Risk identification'!N$7:N$72,0),1),"")</f>
        <v/>
      </c>
      <c r="C131" s="21" t="str">
        <f>IFERROR(INDEX('Risk identification'!B$7:H$72,MATCH(A131,'Risk identification'!N$7:N$72,0),7),"")</f>
        <v/>
      </c>
      <c r="G131" s="136" t="str">
        <f>IFERROR(VLOOKUP(CONCATENATE(D131,"-",E131),Feuil2!C$2:G$101,5,FALSE),"")</f>
        <v/>
      </c>
      <c r="H131" s="9"/>
      <c r="I131" s="62" t="b">
        <f>IF(IFERROR(MATCH(A131,'Risk identification'!N$7:N$72,0)&gt;0,FALSE),TRUE,FALSE)</f>
        <v>0</v>
      </c>
      <c r="M131" s="136" t="str">
        <f>IFERROR(VLOOKUP(CONCATENATE(J131,"-",K131),Feuil2!C$2:G$101,5,FALSE),"")</f>
        <v/>
      </c>
      <c r="P131" s="37" t="str">
        <f t="shared" si="8"/>
        <v/>
      </c>
      <c r="Q131" s="37" t="str">
        <f>IF((D131&lt;&gt;"")*(E131&lt;&gt;"")=1,COUNTIF(P$12:P131,P131),"")</f>
        <v/>
      </c>
      <c r="R131" s="37" t="str">
        <f t="shared" si="9"/>
        <v/>
      </c>
    </row>
    <row r="132" spans="1:18" x14ac:dyDescent="0.25">
      <c r="A132" s="37">
        <v>172</v>
      </c>
      <c r="C132" s="21" t="str">
        <f>IFERROR(INDEX('Risk identification'!B$7:H$72,MATCH(A132,'Risk identification'!N$7:N$72,0),7),"")</f>
        <v/>
      </c>
      <c r="G132" s="136" t="str">
        <f>IFERROR(VLOOKUP(CONCATENATE(D132,"-",E132),Feuil2!C$2:G$101,5,FALSE),"")</f>
        <v/>
      </c>
      <c r="H132" s="9"/>
      <c r="I132" s="62" t="b">
        <f>IF(IFERROR(MATCH(A132,'Risk identification'!N$7:N$72,0)&gt;0,FALSE),TRUE,FALSE)</f>
        <v>0</v>
      </c>
      <c r="M132" s="136" t="str">
        <f>IFERROR(VLOOKUP(CONCATENATE(J132,"-",K132),Feuil2!C$2:G$101,5,FALSE),"")</f>
        <v/>
      </c>
      <c r="P132" s="37" t="str">
        <f t="shared" si="8"/>
        <v/>
      </c>
      <c r="Q132" s="37" t="str">
        <f>IF((D132&lt;&gt;"")*(E132&lt;&gt;"")=1,COUNTIF(P$12:P132,P132),"")</f>
        <v/>
      </c>
      <c r="R132" s="37" t="str">
        <f t="shared" si="9"/>
        <v/>
      </c>
    </row>
    <row r="133" spans="1:18" x14ac:dyDescent="0.25">
      <c r="A133" s="37">
        <v>173</v>
      </c>
      <c r="C133" s="21" t="str">
        <f>IFERROR(INDEX('Risk identification'!B$7:H$72,MATCH(A133,'Risk identification'!N$7:N$72,0),7),"")</f>
        <v/>
      </c>
      <c r="G133" s="136" t="str">
        <f>IFERROR(VLOOKUP(CONCATENATE(D133,"-",E133),Feuil2!C$2:G$101,5,FALSE),"")</f>
        <v/>
      </c>
      <c r="H133" s="9"/>
      <c r="I133" s="62" t="b">
        <f>IF(IFERROR(MATCH(A133,'Risk identification'!N$7:N$72,0)&gt;0,FALSE),TRUE,FALSE)</f>
        <v>0</v>
      </c>
      <c r="M133" s="136" t="str">
        <f>IFERROR(VLOOKUP(CONCATENATE(J133,"-",K133),Feuil2!C$2:G$101,5,FALSE),"")</f>
        <v/>
      </c>
      <c r="P133" s="37" t="str">
        <f t="shared" si="8"/>
        <v/>
      </c>
      <c r="Q133" s="37" t="str">
        <f>IF((D133&lt;&gt;"")*(E133&lt;&gt;"")=1,COUNTIF(P$12:P133,P133),"")</f>
        <v/>
      </c>
      <c r="R133" s="37" t="str">
        <f t="shared" si="9"/>
        <v/>
      </c>
    </row>
    <row r="134" spans="1:18" x14ac:dyDescent="0.25">
      <c r="A134" s="37">
        <v>174</v>
      </c>
      <c r="C134" s="21" t="str">
        <f>IFERROR(INDEX('Risk identification'!B$7:H$72,MATCH(A134,'Risk identification'!N$7:N$72,0),7),"")</f>
        <v/>
      </c>
      <c r="G134" s="136" t="str">
        <f>IFERROR(VLOOKUP(CONCATENATE(D134,"-",E134),Feuil2!C$2:G$101,5,FALSE),"")</f>
        <v/>
      </c>
      <c r="H134" s="9"/>
      <c r="I134" s="62" t="b">
        <f>IF(IFERROR(MATCH(A134,'Risk identification'!N$7:N$72,0)&gt;0,FALSE),TRUE,FALSE)</f>
        <v>0</v>
      </c>
      <c r="M134" s="136" t="str">
        <f>IFERROR(VLOOKUP(CONCATENATE(J134,"-",K134),Feuil2!C$2:G$101,5,FALSE),"")</f>
        <v/>
      </c>
      <c r="P134" s="37" t="str">
        <f t="shared" si="8"/>
        <v/>
      </c>
      <c r="Q134" s="37" t="str">
        <f>IF((D134&lt;&gt;"")*(E134&lt;&gt;"")=1,COUNTIF(P$12:P134,P134),"")</f>
        <v/>
      </c>
      <c r="R134" s="37" t="str">
        <f t="shared" si="9"/>
        <v/>
      </c>
    </row>
    <row r="135" spans="1:18" x14ac:dyDescent="0.25">
      <c r="A135" s="37">
        <v>175</v>
      </c>
      <c r="C135" s="21" t="str">
        <f>IFERROR(INDEX('Risk identification'!B$7:H$72,MATCH(A135,'Risk identification'!N$7:N$72,0),7),"")</f>
        <v/>
      </c>
      <c r="G135" s="136" t="str">
        <f>IFERROR(VLOOKUP(CONCATENATE(D135,"-",E135),Feuil2!C$2:G$101,5,FALSE),"")</f>
        <v/>
      </c>
      <c r="H135" s="9"/>
      <c r="I135" s="62" t="b">
        <f>IF(IFERROR(MATCH(A135,'Risk identification'!N$7:N$72,0)&gt;0,FALSE),TRUE,FALSE)</f>
        <v>0</v>
      </c>
      <c r="M135" s="136" t="str">
        <f>IFERROR(VLOOKUP(CONCATENATE(J135,"-",K135),Feuil2!C$2:G$101,5,FALSE),"")</f>
        <v/>
      </c>
      <c r="P135" s="37" t="str">
        <f t="shared" si="8"/>
        <v/>
      </c>
      <c r="Q135" s="37" t="str">
        <f>IF((D135&lt;&gt;"")*(E135&lt;&gt;"")=1,COUNTIF(P$12:P135,P135),"")</f>
        <v/>
      </c>
      <c r="R135" s="37" t="str">
        <f t="shared" si="9"/>
        <v/>
      </c>
    </row>
    <row r="136" spans="1:18" x14ac:dyDescent="0.25">
      <c r="A136" s="37">
        <v>176</v>
      </c>
      <c r="C136" s="21" t="str">
        <f>IFERROR(INDEX('Risk identification'!B$7:H$72,MATCH(A136,'Risk identification'!N$7:N$72,0),7),"")</f>
        <v/>
      </c>
      <c r="G136" s="136" t="str">
        <f>IFERROR(VLOOKUP(CONCATENATE(D136,"-",E136),Feuil2!C$2:G$101,5,FALSE),"")</f>
        <v/>
      </c>
      <c r="H136" s="9"/>
      <c r="I136" s="62" t="b">
        <f>IF(IFERROR(MATCH(A136,'Risk identification'!N$7:N$72,0)&gt;0,FALSE),TRUE,FALSE)</f>
        <v>0</v>
      </c>
      <c r="M136" s="136" t="str">
        <f>IFERROR(VLOOKUP(CONCATENATE(J136,"-",K136),Feuil2!C$2:G$101,5,FALSE),"")</f>
        <v/>
      </c>
      <c r="P136" s="37" t="str">
        <f t="shared" si="8"/>
        <v/>
      </c>
      <c r="Q136" s="37" t="str">
        <f>IF((D136&lt;&gt;"")*(E136&lt;&gt;"")=1,COUNTIF(P$12:P136,P136),"")</f>
        <v/>
      </c>
      <c r="R136" s="37" t="str">
        <f t="shared" si="9"/>
        <v/>
      </c>
    </row>
    <row r="137" spans="1:18" x14ac:dyDescent="0.25">
      <c r="A137" s="37">
        <v>177</v>
      </c>
      <c r="C137" s="21" t="str">
        <f>IFERROR(INDEX('Risk identification'!B$7:H$72,MATCH(A137,'Risk identification'!N$7:N$72,0),7),"")</f>
        <v/>
      </c>
      <c r="G137" s="136" t="str">
        <f>IFERROR(VLOOKUP(CONCATENATE(D137,"-",E137),Feuil2!C$2:G$101,5,FALSE),"")</f>
        <v/>
      </c>
      <c r="H137" s="9"/>
      <c r="I137" s="62" t="b">
        <f>IF(IFERROR(MATCH(A137,'Risk identification'!N$7:N$72,0)&gt;0,FALSE),TRUE,FALSE)</f>
        <v>0</v>
      </c>
      <c r="M137" s="136" t="str">
        <f>IFERROR(VLOOKUP(CONCATENATE(J137,"-",K137),Feuil2!C$2:G$101,5,FALSE),"")</f>
        <v/>
      </c>
      <c r="P137" s="37" t="str">
        <f t="shared" si="8"/>
        <v/>
      </c>
      <c r="Q137" s="37" t="str">
        <f>IF((D137&lt;&gt;"")*(E137&lt;&gt;"")=1,COUNTIF(P$12:P137,P137),"")</f>
        <v/>
      </c>
      <c r="R137" s="37" t="str">
        <f t="shared" si="9"/>
        <v/>
      </c>
    </row>
    <row r="138" spans="1:18" x14ac:dyDescent="0.25">
      <c r="A138" s="37">
        <v>178</v>
      </c>
      <c r="C138" s="21" t="str">
        <f>IFERROR(INDEX('Risk identification'!B$7:H$72,MATCH(A138,'Risk identification'!N$7:N$72,0),7),"")</f>
        <v/>
      </c>
      <c r="G138" s="136" t="str">
        <f>IFERROR(VLOOKUP(CONCATENATE(D138,"-",E138),Feuil2!C$2:G$101,5,FALSE),"")</f>
        <v/>
      </c>
      <c r="H138" s="9"/>
      <c r="I138" s="62" t="b">
        <f>IF(IFERROR(MATCH(A138,'Risk identification'!N$7:N$72,0)&gt;0,FALSE),TRUE,FALSE)</f>
        <v>0</v>
      </c>
      <c r="M138" s="136" t="str">
        <f>IFERROR(VLOOKUP(CONCATENATE(J138,"-",K138),Feuil2!C$2:G$101,5,FALSE),"")</f>
        <v/>
      </c>
      <c r="P138" s="37" t="str">
        <f t="shared" si="8"/>
        <v/>
      </c>
      <c r="Q138" s="37" t="str">
        <f>IF((D138&lt;&gt;"")*(E138&lt;&gt;"")=1,COUNTIF(P$12:P138,P138),"")</f>
        <v/>
      </c>
      <c r="R138" s="37" t="str">
        <f t="shared" si="9"/>
        <v/>
      </c>
    </row>
    <row r="139" spans="1:18" x14ac:dyDescent="0.25">
      <c r="A139" s="37">
        <v>179</v>
      </c>
      <c r="C139" s="21" t="str">
        <f>IFERROR(INDEX('Risk identification'!B$7:H$72,MATCH(A139,'Risk identification'!N$7:N$72,0),7),"")</f>
        <v/>
      </c>
      <c r="G139" s="136" t="str">
        <f>IFERROR(VLOOKUP(CONCATENATE(D139,"-",E139),Feuil2!C$2:G$101,5,FALSE),"")</f>
        <v/>
      </c>
      <c r="H139" s="9"/>
      <c r="I139" s="62" t="b">
        <f>IF(IFERROR(MATCH(A139,'Risk identification'!N$7:N$72,0)&gt;0,FALSE),TRUE,FALSE)</f>
        <v>0</v>
      </c>
      <c r="M139" s="136" t="str">
        <f>IFERROR(VLOOKUP(CONCATENATE(J139,"-",K139),Feuil2!C$2:G$101,5,FALSE),"")</f>
        <v/>
      </c>
      <c r="P139" s="37" t="str">
        <f t="shared" si="8"/>
        <v/>
      </c>
      <c r="Q139" s="37" t="str">
        <f>IF((D139&lt;&gt;"")*(E139&lt;&gt;"")=1,COUNTIF(P$12:P139,P139),"")</f>
        <v/>
      </c>
      <c r="R139" s="37" t="str">
        <f t="shared" si="9"/>
        <v/>
      </c>
    </row>
  </sheetData>
  <mergeCells count="6">
    <mergeCell ref="L10:M10"/>
    <mergeCell ref="B2:F5"/>
    <mergeCell ref="D10:E10"/>
    <mergeCell ref="J10:K10"/>
    <mergeCell ref="J2:J4"/>
    <mergeCell ref="F10:G10"/>
  </mergeCells>
  <conditionalFormatting sqref="C12:O12 M13:M139 N13:O100 C13:C139 D13:L100">
    <cfRule type="expression" dxfId="19" priority="115">
      <formula>$I12=FALSE</formula>
    </cfRule>
  </conditionalFormatting>
  <conditionalFormatting sqref="J12:K118">
    <cfRule type="expression" dxfId="18" priority="2">
      <formula>J12=""</formula>
    </cfRule>
  </conditionalFormatting>
  <conditionalFormatting sqref="B12:B100">
    <cfRule type="expression" dxfId="17" priority="118">
      <formula>AND($A12&gt;($J$5+$J$6+$J$7),$A12&lt;=($J$5+$J$6+$J$7+$J$8))</formula>
    </cfRule>
    <cfRule type="expression" dxfId="16" priority="119">
      <formula>AND($A12&gt;($J$5+$J$6),$A12&lt;=($J$5+$J$6+$J$7))</formula>
    </cfRule>
    <cfRule type="expression" dxfId="15" priority="120">
      <formula>AND($A12&gt;$J$5,$A12&lt;=($J$5+$J$6))</formula>
    </cfRule>
    <cfRule type="expression" dxfId="14" priority="121">
      <formula>$A12&lt;=$J$5</formula>
    </cfRule>
  </conditionalFormatting>
  <conditionalFormatting sqref="J12:J100">
    <cfRule type="expression" dxfId="13" priority="4">
      <formula>($D12&lt;&gt;$J12)</formula>
    </cfRule>
  </conditionalFormatting>
  <conditionalFormatting sqref="K12:K100">
    <cfRule type="expression" dxfId="12"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J12:J103 D12:D103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N59"/>
  <sheetViews>
    <sheetView showGridLines="0" workbookViewId="0">
      <selection activeCell="N20" sqref="N20"/>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4" s="9" customFormat="1" ht="13.8" customHeight="1" x14ac:dyDescent="0.25">
      <c r="B2" s="203" t="s">
        <v>172</v>
      </c>
      <c r="C2" s="203"/>
      <c r="D2" s="203"/>
      <c r="E2" s="203"/>
      <c r="F2" s="203"/>
      <c r="G2" s="203"/>
      <c r="H2" s="203"/>
      <c r="I2" s="203"/>
      <c r="J2" s="203"/>
      <c r="K2" s="203"/>
    </row>
    <row r="11" spans="2:14" x14ac:dyDescent="0.25">
      <c r="M11" s="9"/>
    </row>
    <row r="12" spans="2:14" x14ac:dyDescent="0.25">
      <c r="N12" s="9"/>
    </row>
    <row r="13" spans="2:14" x14ac:dyDescent="0.25">
      <c r="M13" s="9"/>
    </row>
    <row r="14" spans="2:14" x14ac:dyDescent="0.25">
      <c r="M14" s="9"/>
      <c r="N14" s="9"/>
    </row>
    <row r="15" spans="2:14" x14ac:dyDescent="0.25">
      <c r="M15" s="9"/>
    </row>
    <row r="17" spans="14:14" x14ac:dyDescent="0.25">
      <c r="N17" s="9"/>
    </row>
    <row r="18" spans="14:14" x14ac:dyDescent="0.25">
      <c r="N18" s="9"/>
    </row>
    <row r="19" spans="14:14" x14ac:dyDescent="0.25">
      <c r="N19" s="9"/>
    </row>
    <row r="36" spans="2:6" x14ac:dyDescent="0.25">
      <c r="B36" s="9"/>
      <c r="C36" s="9"/>
      <c r="D36" s="9"/>
    </row>
    <row r="37" spans="2:6" x14ac:dyDescent="0.25">
      <c r="B37" s="204" t="s">
        <v>178</v>
      </c>
      <c r="C37" s="204" t="s">
        <v>179</v>
      </c>
      <c r="E37" s="204" t="s">
        <v>235</v>
      </c>
      <c r="F37" s="204" t="s">
        <v>179</v>
      </c>
    </row>
    <row r="38" spans="2:6" x14ac:dyDescent="0.25">
      <c r="B38" s="200"/>
      <c r="C38" s="200"/>
      <c r="D38" s="9"/>
      <c r="E38" s="200"/>
      <c r="F38" s="200"/>
    </row>
    <row r="39" spans="2:6" x14ac:dyDescent="0.25">
      <c r="B39" s="31">
        <v>2</v>
      </c>
      <c r="C39" s="31">
        <f>IF(B39="","",COUNTIF('Risk assessment'!F$12:F$100,B39))</f>
        <v>57</v>
      </c>
      <c r="D39" s="9"/>
      <c r="E39" s="31">
        <v>1</v>
      </c>
      <c r="F39" s="31">
        <f>IF(E39="","",COUNTIF('Risk assessment'!G$12:G$100,E39))</f>
        <v>57</v>
      </c>
    </row>
    <row r="40" spans="2:6" x14ac:dyDescent="0.25">
      <c r="B40" s="31">
        <f>IFERROR(IF(B39+1&lt;=('Rating tables'!E$11+'Rating tables'!J$11),B39+1,""),"")</f>
        <v>3</v>
      </c>
      <c r="C40" s="31">
        <f>IF(B40="","",COUNTIF('Risk assessment'!F$12:F$100,B40))</f>
        <v>0</v>
      </c>
      <c r="D40" s="9"/>
      <c r="E40" s="31">
        <v>2</v>
      </c>
      <c r="F40" s="31">
        <f>IF(E40="","",COUNTIF('Risk assessment'!G$12:G$100,E40))</f>
        <v>0</v>
      </c>
    </row>
    <row r="41" spans="2:6" x14ac:dyDescent="0.25">
      <c r="B41" s="31">
        <f>IFERROR(IF(B40+1&lt;=('Rating tables'!E$11+'Rating tables'!J$11),B40+1,""),"")</f>
        <v>4</v>
      </c>
      <c r="C41" s="31">
        <f>IF(B41="","",COUNTIF('Risk assessment'!F$12:F$100,B41))</f>
        <v>0</v>
      </c>
      <c r="D41" s="9"/>
      <c r="E41" s="31">
        <v>3</v>
      </c>
      <c r="F41" s="31">
        <f>IF(E41="","",COUNTIF('Risk assessment'!G$12:G$100,E41))</f>
        <v>0</v>
      </c>
    </row>
    <row r="42" spans="2:6" x14ac:dyDescent="0.25">
      <c r="B42" s="31">
        <f>IFERROR(IF(B41+1&lt;=('Rating tables'!E$11+'Rating tables'!J$11),B41+1,""),"")</f>
        <v>5</v>
      </c>
      <c r="C42" s="31">
        <f>IF(B42="","",COUNTIF('Risk assessment'!F$12:F$100,B42))</f>
        <v>0</v>
      </c>
      <c r="D42" s="9"/>
    </row>
    <row r="43" spans="2:6" x14ac:dyDescent="0.25">
      <c r="B43" s="31">
        <f>IFERROR(IF(B42+1&lt;=('Rating tables'!E$11+'Rating tables'!J$11),B42+1,""),"")</f>
        <v>6</v>
      </c>
      <c r="C43" s="31">
        <f>IF(B43="","",COUNTIF('Risk assessment'!F$12:F$100,B43))</f>
        <v>0</v>
      </c>
      <c r="D43" s="9"/>
    </row>
    <row r="44" spans="2:6" x14ac:dyDescent="0.25">
      <c r="B44" s="31">
        <f>IFERROR(IF(B43+1&lt;=('Rating tables'!E$11+'Rating tables'!J$11),B43+1,""),"")</f>
        <v>7</v>
      </c>
      <c r="C44" s="31">
        <f>IF(B44="","",COUNTIF('Risk assessment'!F$12:F$100,B44))</f>
        <v>0</v>
      </c>
      <c r="D44" s="9"/>
    </row>
    <row r="45" spans="2:6" x14ac:dyDescent="0.25">
      <c r="B45" s="31">
        <f>IFERROR(IF(B44+1&lt;=('Rating tables'!E$11+'Rating tables'!J$11),B44+1,""),"")</f>
        <v>8</v>
      </c>
      <c r="C45" s="31">
        <f>IF(B45="","",COUNTIF('Risk assessment'!F$12:F$100,B45))</f>
        <v>0</v>
      </c>
      <c r="D45" s="9"/>
      <c r="F45" s="9"/>
    </row>
    <row r="46" spans="2:6" x14ac:dyDescent="0.25">
      <c r="B46" s="31" t="str">
        <f>IFERROR(IF(B45+1&lt;=('Rating tables'!E$11+'Rating tables'!J$11),B45+1,""),"")</f>
        <v/>
      </c>
      <c r="C46" s="31" t="str">
        <f>IF(B46="","",COUNTIF('Risk assessment'!F$12:F$100,B46))</f>
        <v/>
      </c>
      <c r="D46" s="9"/>
      <c r="F46" s="9"/>
    </row>
    <row r="47" spans="2:6" x14ac:dyDescent="0.25">
      <c r="B47" s="31" t="str">
        <f>IFERROR(IF(B46+1&lt;=('Rating tables'!E$11+'Rating tables'!J$11),B46+1,""),"")</f>
        <v/>
      </c>
      <c r="C47" s="31" t="str">
        <f>IF(B47="","",COUNTIF('Risk assessment'!F$12:F$100,B47))</f>
        <v/>
      </c>
      <c r="D47" s="9"/>
    </row>
    <row r="48" spans="2:6" x14ac:dyDescent="0.25">
      <c r="B48" s="31" t="str">
        <f>IFERROR(IF(B47+1&lt;=('Rating tables'!E$11+'Rating tables'!J$11),B47+1,""),"")</f>
        <v/>
      </c>
      <c r="C48" s="31" t="str">
        <f>IF(B48="","",COUNTIF('Risk assessment'!F$12:F$100,B48))</f>
        <v/>
      </c>
      <c r="D48" s="9"/>
    </row>
    <row r="49" spans="2:12" x14ac:dyDescent="0.25">
      <c r="B49" s="31" t="str">
        <f>IFERROR(IF(B48+1&lt;=('Rating tables'!E$11+'Rating tables'!J$11),B48+1,""),"")</f>
        <v/>
      </c>
      <c r="C49" s="31" t="str">
        <f>IF(B49="","",COUNTIF('Risk assessment'!F$12:F$100,B49))</f>
        <v/>
      </c>
      <c r="D49" s="9"/>
    </row>
    <row r="50" spans="2:12" x14ac:dyDescent="0.25">
      <c r="B50" s="31" t="str">
        <f>IFERROR(IF(B49+1&lt;=('Rating tables'!E$11+'Rating tables'!J$11),B49+1,""),"")</f>
        <v/>
      </c>
      <c r="C50" s="31" t="str">
        <f>IF(B50="","",COUNTIF('Risk assessment'!F$12:F$100,B50))</f>
        <v/>
      </c>
      <c r="D50" s="9"/>
    </row>
    <row r="51" spans="2:12" x14ac:dyDescent="0.25">
      <c r="B51" s="31" t="str">
        <f>IFERROR(IF(B50+1&lt;=('Rating tables'!E$11+'Rating tables'!J$11),B50+1,""),"")</f>
        <v/>
      </c>
      <c r="C51" s="31" t="str">
        <f>IF(B51="","",COUNTIF('Risk assessment'!F$12:F$100,B51))</f>
        <v/>
      </c>
      <c r="D51" s="9"/>
    </row>
    <row r="52" spans="2:12" x14ac:dyDescent="0.25">
      <c r="B52" s="31" t="str">
        <f>IFERROR(IF(B51+1&lt;=('Rating tables'!E$11+'Rating tables'!J$11),B51+1,""),"")</f>
        <v/>
      </c>
      <c r="C52" s="31" t="str">
        <f>IF(B52="","",COUNTIF('Risk assessment'!F$12:F$100,B52))</f>
        <v/>
      </c>
      <c r="D52" s="9"/>
    </row>
    <row r="53" spans="2:12" x14ac:dyDescent="0.25">
      <c r="B53" s="31" t="str">
        <f>IFERROR(IF(B52+1&lt;=('Rating tables'!E$11+'Rating tables'!J$11),B52+1,""),"")</f>
        <v/>
      </c>
      <c r="C53" s="31" t="str">
        <f>IF(B53="","",COUNTIF('Risk assessment'!F$12:F$100,B53))</f>
        <v/>
      </c>
      <c r="D53" s="9"/>
    </row>
    <row r="54" spans="2:12" x14ac:dyDescent="0.25">
      <c r="B54" s="31" t="str">
        <f>IFERROR(IF(B53+1&lt;=('Rating tables'!E$11+'Rating tables'!J$11),B53+1,""),"")</f>
        <v/>
      </c>
      <c r="C54" s="31" t="str">
        <f>IF(B54="","",COUNTIF('Risk assessment'!F$12:F$100,B54))</f>
        <v/>
      </c>
      <c r="D54" s="9"/>
    </row>
    <row r="55" spans="2:12" x14ac:dyDescent="0.25">
      <c r="B55" s="31" t="str">
        <f>IFERROR(IF(B54+1&lt;=('Rating tables'!E$11+'Rating tables'!J$11),B54+1,""),"")</f>
        <v/>
      </c>
      <c r="C55" s="31" t="str">
        <f>IF(B55="","",COUNTIF('Risk assessment'!F$12:F$100,B55))</f>
        <v/>
      </c>
      <c r="D55" s="9"/>
    </row>
    <row r="56" spans="2:12" x14ac:dyDescent="0.25">
      <c r="B56" s="31" t="str">
        <f>IFERROR(IF(B55+1&lt;=('Rating tables'!E$11+'Rating tables'!J$11),B55+1,""),"")</f>
        <v/>
      </c>
      <c r="C56" s="31" t="str">
        <f>IF(B56="","",COUNTIF('Risk assessment'!F$12:F$100,B56))</f>
        <v/>
      </c>
      <c r="D56" s="9"/>
      <c r="H56" s="9"/>
      <c r="I56" s="9"/>
      <c r="J56" s="9"/>
      <c r="K56" s="9"/>
      <c r="L56" s="9"/>
    </row>
    <row r="57" spans="2:12" x14ac:dyDescent="0.25">
      <c r="B57" s="31"/>
      <c r="C57" s="31"/>
      <c r="D57" s="9"/>
    </row>
    <row r="58" spans="2:12" x14ac:dyDescent="0.25">
      <c r="B58" s="31"/>
      <c r="C58" s="31"/>
      <c r="D58" s="9"/>
    </row>
    <row r="59" spans="2:12" x14ac:dyDescent="0.25">
      <c r="B59" s="31"/>
      <c r="C59" s="31"/>
      <c r="D59" s="9"/>
    </row>
  </sheetData>
  <sortState ref="E40:E45">
    <sortCondition ref="E40"/>
  </sortState>
  <mergeCells count="5">
    <mergeCell ref="B2:K2"/>
    <mergeCell ref="C37:C38"/>
    <mergeCell ref="B37:B38"/>
    <mergeCell ref="E37:E38"/>
    <mergeCell ref="F37:F38"/>
  </mergeCells>
  <conditionalFormatting sqref="B2">
    <cfRule type="expression" dxfId="11" priority="4">
      <formula>B2&lt;&gt;""</formula>
    </cfRule>
  </conditionalFormatting>
  <conditionalFormatting sqref="B39:C60">
    <cfRule type="expression" dxfId="10" priority="3">
      <formula>$B39&lt;&gt;""</formula>
    </cfRule>
  </conditionalFormatting>
  <conditionalFormatting sqref="E39:F41">
    <cfRule type="expression" dxfId="9"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election activeCell="F41" sqref="F41"/>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3" t="s">
        <v>172</v>
      </c>
      <c r="C2" s="203"/>
      <c r="D2" s="203"/>
      <c r="E2" s="203"/>
      <c r="F2" s="203"/>
      <c r="G2" s="203"/>
      <c r="H2" s="203"/>
      <c r="I2" s="203"/>
      <c r="J2" s="203"/>
      <c r="K2" s="203"/>
    </row>
    <row r="37" spans="2:6" x14ac:dyDescent="0.25">
      <c r="B37" s="204" t="s">
        <v>178</v>
      </c>
      <c r="C37" s="204" t="s">
        <v>179</v>
      </c>
      <c r="E37" s="204" t="s">
        <v>235</v>
      </c>
      <c r="F37" s="204" t="s">
        <v>179</v>
      </c>
    </row>
    <row r="38" spans="2:6" x14ac:dyDescent="0.25">
      <c r="B38" s="200"/>
      <c r="C38" s="200"/>
      <c r="E38" s="200"/>
      <c r="F38" s="200"/>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mergeCells count="5">
    <mergeCell ref="B2:K2"/>
    <mergeCell ref="B37:B38"/>
    <mergeCell ref="C37:C38"/>
    <mergeCell ref="E37:E38"/>
    <mergeCell ref="F37:F38"/>
  </mergeCells>
  <conditionalFormatting sqref="B2">
    <cfRule type="expression" dxfId="8" priority="4">
      <formula>B2&lt;&gt;""</formula>
    </cfRule>
  </conditionalFormatting>
  <conditionalFormatting sqref="B39:C60">
    <cfRule type="expression" dxfId="7" priority="3">
      <formula>$B39&lt;&gt;""</formula>
    </cfRule>
  </conditionalFormatting>
  <conditionalFormatting sqref="E39:F41">
    <cfRule type="expression" dxfId="6"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B24" sqref="B24"/>
    </sheetView>
  </sheetViews>
  <sheetFormatPr baseColWidth="10" defaultRowHeight="13.8" x14ac:dyDescent="0.25"/>
  <cols>
    <col min="3" max="3" width="72.5" customWidth="1"/>
    <col min="4" max="8" width="6.3984375" style="84" customWidth="1"/>
    <col min="9" max="13" width="6.3984375" customWidth="1"/>
    <col min="14" max="14" width="4.69921875" customWidth="1"/>
    <col min="15" max="15" width="6.5" customWidth="1"/>
  </cols>
  <sheetData>
    <row r="2" spans="1:15" ht="13.8" customHeight="1" x14ac:dyDescent="0.25">
      <c r="A2" s="178" t="s">
        <v>192</v>
      </c>
      <c r="B2" s="194"/>
      <c r="C2" s="195"/>
    </row>
    <row r="3" spans="1:15" ht="70.2" customHeight="1" x14ac:dyDescent="0.25">
      <c r="A3" s="206"/>
      <c r="B3" s="207"/>
      <c r="C3" s="208"/>
    </row>
    <row r="4" spans="1:15" x14ac:dyDescent="0.25">
      <c r="I4">
        <v>1</v>
      </c>
      <c r="J4">
        <v>0.4</v>
      </c>
    </row>
    <row r="5" spans="1:15" x14ac:dyDescent="0.25">
      <c r="A5" s="205" t="s">
        <v>180</v>
      </c>
      <c r="B5" s="205"/>
      <c r="C5" s="205"/>
      <c r="D5" s="84" t="s">
        <v>21</v>
      </c>
      <c r="E5" s="84" t="s">
        <v>154</v>
      </c>
      <c r="G5" s="84" t="s">
        <v>21</v>
      </c>
      <c r="H5" s="84" t="s">
        <v>154</v>
      </c>
      <c r="I5" s="84"/>
      <c r="J5" s="108" t="str">
        <f>D5</f>
        <v>Likelihood</v>
      </c>
      <c r="K5" s="108" t="str">
        <f>E5</f>
        <v>Damage level</v>
      </c>
      <c r="L5" s="108" t="str">
        <f>G5</f>
        <v>Likelihood</v>
      </c>
      <c r="M5" s="108" t="str">
        <f>H5</f>
        <v>Damage level</v>
      </c>
    </row>
    <row r="6" spans="1:15" x14ac:dyDescent="0.25">
      <c r="A6" s="96"/>
      <c r="B6" s="105"/>
      <c r="C6" s="105" t="str">
        <f>IFERROR(VLOOKUP(PlotMatrix_dots!B6,'Risk assessment'!B$12:C$100,2,0),"")</f>
        <v/>
      </c>
      <c r="D6" s="84" t="str">
        <f>IFERROR(VLOOKUP(PlotMatrix_dots!B6,'Risk assessment'!B$12:F$100,3,0),"")</f>
        <v/>
      </c>
      <c r="E6" s="84" t="str">
        <f>IFERROR(VLOOKUP(PlotMatrix_dots!B6,'Risk assessment'!B$12:F$100,4,0),"")</f>
        <v/>
      </c>
      <c r="F6" s="84" t="str">
        <f>IFERROR(D6+E6,"")</f>
        <v/>
      </c>
      <c r="G6" s="84" t="str">
        <f>IFERROR(IF(VLOOKUP(PlotMatrix_dots!B6,'Risk assessment'!B$12:K$100,9,0)&gt;0,(VLOOKUP(PlotMatrix_dots!B6,'Risk assessment'!B$12:K$100,9,0)),""),"")</f>
        <v/>
      </c>
      <c r="H6" s="84" t="str">
        <f>IFERROR(IF(VLOOKUP(PlotMatrix_dots!B6,'Risk assessment'!B$12:K$100,10,0)&gt;0,(VLOOKUP(PlotMatrix_dots!B6,'Risk assessment'!B$12:K$100,10,0)),""),"")</f>
        <v/>
      </c>
      <c r="I6" s="84" t="str">
        <f>IFERROR(G6+H6,"")</f>
        <v/>
      </c>
      <c r="J6" s="109" t="str">
        <f ca="1">IF(D6&lt;&gt;"",0.01*RANDBETWEEN(100*(D6-J$4),100*D6),"")</f>
        <v/>
      </c>
      <c r="K6" s="109" t="str">
        <f ca="1">IF(E6&lt;&gt;"",0.01*RANDBETWEEN(100*(E6-J$4),100*E6),"")</f>
        <v/>
      </c>
      <c r="L6" s="109" t="str">
        <f t="shared" ref="L6:L17" ca="1" si="0">IF(G6&lt;&gt;"",0.01*RANDBETWEEN(100*(G6-J$4),100*G6),"")</f>
        <v/>
      </c>
      <c r="M6" s="109" t="str">
        <f t="shared" ref="M6:M17" ca="1" si="1">IF(H6&lt;&gt;"",0.01*RANDBETWEEN(100*(H6-J$4),100*H6),"")</f>
        <v/>
      </c>
      <c r="N6" s="109">
        <f t="shared" ref="N6:N16" ca="1" si="2">IFERROR(IF(L6+M6&gt;0,1,0),0)</f>
        <v>0</v>
      </c>
      <c r="O6" s="109">
        <f>IF(ISNUMBER(F6),1,0)</f>
        <v>0</v>
      </c>
    </row>
    <row r="7" spans="1:15" x14ac:dyDescent="0.25">
      <c r="A7" s="94"/>
      <c r="B7" s="105"/>
      <c r="C7" s="105" t="str">
        <f>IFERROR(VLOOKUP(PlotMatrix_dots!B7,'Risk assessment'!B$12:C$100,2,0),"")</f>
        <v/>
      </c>
      <c r="D7" s="84" t="str">
        <f>IFERROR(VLOOKUP(PlotMatrix_dots!B7,'Risk assessment'!B$12:F$100,3,0),"")</f>
        <v/>
      </c>
      <c r="E7" s="84" t="str">
        <f>IFERROR(VLOOKUP(PlotMatrix_dots!B7,'Risk assessment'!B$12:F$100,4,0),"")</f>
        <v/>
      </c>
      <c r="F7" s="84" t="str">
        <f t="shared" ref="F7:F17" si="3">IFERROR(D7+E7,"")</f>
        <v/>
      </c>
      <c r="G7" s="84" t="str">
        <f>IFERROR(IF(VLOOKUP(PlotMatrix_dots!B7,'Risk assessment'!B$12:K$100,9,0)&gt;0,(VLOOKUP(PlotMatrix_dots!B7,'Risk assessment'!B$12:K$100,9,0)),""),"")</f>
        <v/>
      </c>
      <c r="H7" s="84" t="str">
        <f>IFERROR(IF(VLOOKUP(PlotMatrix_dots!B7,'Risk assessment'!B$12:K$100,10,0)&gt;0,(VLOOKUP(PlotMatrix_dots!B7,'Risk assessment'!B$12:K$100,10,0)),""),"")</f>
        <v/>
      </c>
      <c r="I7" s="84" t="str">
        <f t="shared" ref="I7:I19" si="4">IFERROR(G7+H7,"")</f>
        <v/>
      </c>
      <c r="J7" s="109" t="str">
        <f t="shared" ref="J7:J17" ca="1" si="5">IF(D7&lt;&gt;"",0.01*RANDBETWEEN(100*(D7-J$4),100*D7),"")</f>
        <v/>
      </c>
      <c r="K7" s="109" t="str">
        <f t="shared" ref="K7:K17" ca="1" si="6">IF(E7&lt;&gt;"",0.01*RANDBETWEEN(100*(E7-J$4),100*E7),"")</f>
        <v/>
      </c>
      <c r="L7" s="109" t="str">
        <f t="shared" ca="1" si="0"/>
        <v/>
      </c>
      <c r="M7" s="109" t="str">
        <f t="shared" ca="1" si="1"/>
        <v/>
      </c>
      <c r="N7" s="109">
        <f t="shared" ca="1" si="2"/>
        <v>0</v>
      </c>
      <c r="O7" s="109">
        <f t="shared" ref="O7:O17" si="7">IF(ISNUMBER(F7),1,0)</f>
        <v>0</v>
      </c>
    </row>
    <row r="8" spans="1:15" x14ac:dyDescent="0.25">
      <c r="A8" s="95"/>
      <c r="B8" s="90"/>
      <c r="C8" s="105" t="str">
        <f>IFERROR(VLOOKUP(PlotMatrix_dots!B8,'Risk assessment'!B$12:C$100,2,0),"")</f>
        <v/>
      </c>
      <c r="D8" s="84" t="str">
        <f>IFERROR(VLOOKUP(PlotMatrix_dots!B8,'Risk assessment'!B$12:F$100,3,0),"")</f>
        <v/>
      </c>
      <c r="E8" s="84" t="str">
        <f>IFERROR(VLOOKUP(PlotMatrix_dots!B8,'Risk assessment'!B$12:F$100,4,0),"")</f>
        <v/>
      </c>
      <c r="F8" s="84" t="str">
        <f t="shared" si="3"/>
        <v/>
      </c>
      <c r="G8" s="84" t="str">
        <f>IFERROR(IF(VLOOKUP(PlotMatrix_dots!B8,'Risk assessment'!B$12:K$100,9,0)&gt;0,(VLOOKUP(PlotMatrix_dots!B8,'Risk assessment'!B$12:K$100,9,0)),""),"")</f>
        <v/>
      </c>
      <c r="H8" s="84" t="str">
        <f>IFERROR(IF(VLOOKUP(PlotMatrix_dots!B8,'Risk assessment'!B$12:K$100,10,0)&gt;0,(VLOOKUP(PlotMatrix_dots!B8,'Risk assessment'!B$12:K$100,10,0)),""),"")</f>
        <v/>
      </c>
      <c r="I8" s="84" t="str">
        <f t="shared" si="4"/>
        <v/>
      </c>
      <c r="J8" s="109" t="str">
        <f t="shared" ca="1" si="5"/>
        <v/>
      </c>
      <c r="K8" s="109" t="str">
        <f t="shared" ca="1" si="6"/>
        <v/>
      </c>
      <c r="L8" s="109" t="str">
        <f t="shared" ca="1" si="0"/>
        <v/>
      </c>
      <c r="M8" s="109" t="str">
        <f t="shared" ca="1" si="1"/>
        <v/>
      </c>
      <c r="N8" s="109">
        <f t="shared" ca="1" si="2"/>
        <v>0</v>
      </c>
      <c r="O8" s="109">
        <f t="shared" si="7"/>
        <v>0</v>
      </c>
    </row>
    <row r="9" spans="1:15" x14ac:dyDescent="0.25">
      <c r="A9" s="97"/>
      <c r="B9" s="90"/>
      <c r="C9" s="105" t="str">
        <f>IFERROR(VLOOKUP(PlotMatrix_dots!B9,'Risk assessment'!B$12:C$100,2,0),"")</f>
        <v/>
      </c>
      <c r="D9" s="84" t="str">
        <f>IFERROR(VLOOKUP(PlotMatrix_dots!B9,'Risk assessment'!B$12:F$100,3,0),"")</f>
        <v/>
      </c>
      <c r="E9" s="84" t="str">
        <f>IFERROR(VLOOKUP(PlotMatrix_dots!B9,'Risk assessment'!B$12:F$100,4,0),"")</f>
        <v/>
      </c>
      <c r="F9" s="84" t="str">
        <f t="shared" si="3"/>
        <v/>
      </c>
      <c r="G9" s="84" t="str">
        <f>IFERROR(IF(VLOOKUP(PlotMatrix_dots!B9,'Risk assessment'!B$12:K$100,9,0)&gt;0,(VLOOKUP(PlotMatrix_dots!B9,'Risk assessment'!B$12:K$100,9,0)),""),"")</f>
        <v/>
      </c>
      <c r="H9" s="84" t="str">
        <f>IFERROR(IF(VLOOKUP(PlotMatrix_dots!B9,'Risk assessment'!B$12:K$100,10,0)&gt;0,(VLOOKUP(PlotMatrix_dots!B9,'Risk assessment'!B$12:K$100,10,0)),""),"")</f>
        <v/>
      </c>
      <c r="I9" s="84" t="str">
        <f t="shared" si="4"/>
        <v/>
      </c>
      <c r="J9" s="109" t="str">
        <f t="shared" ca="1" si="5"/>
        <v/>
      </c>
      <c r="K9" s="109" t="str">
        <f t="shared" ca="1" si="6"/>
        <v/>
      </c>
      <c r="L9" s="109" t="str">
        <f t="shared" ca="1" si="0"/>
        <v/>
      </c>
      <c r="M9" s="109" t="str">
        <f t="shared" ca="1" si="1"/>
        <v/>
      </c>
      <c r="N9" s="109">
        <f t="shared" ca="1" si="2"/>
        <v>0</v>
      </c>
      <c r="O9" s="109">
        <f t="shared" si="7"/>
        <v>0</v>
      </c>
    </row>
    <row r="10" spans="1:15" x14ac:dyDescent="0.25">
      <c r="A10" s="93"/>
      <c r="B10" s="90"/>
      <c r="C10" s="105" t="str">
        <f>IFERROR(VLOOKUP(PlotMatrix_dots!B10,'Risk assessment'!B$12:C$100,2,0),"")</f>
        <v/>
      </c>
      <c r="D10" s="84" t="str">
        <f>IFERROR(VLOOKUP(PlotMatrix_dots!B10,'Risk assessment'!B$12:F$100,3,0),"")</f>
        <v/>
      </c>
      <c r="E10" s="84" t="str">
        <f>IFERROR(VLOOKUP(PlotMatrix_dots!B10,'Risk assessment'!B$12:F$100,4,0),"")</f>
        <v/>
      </c>
      <c r="F10" s="84" t="str">
        <f t="shared" si="3"/>
        <v/>
      </c>
      <c r="G10" s="84" t="str">
        <f>IFERROR(IF(VLOOKUP(PlotMatrix_dots!B10,'Risk assessment'!B$12:K$100,9,0)&gt;0,(VLOOKUP(PlotMatrix_dots!B10,'Risk assessment'!B$12:K$100,9,0)),""),"")</f>
        <v/>
      </c>
      <c r="H10" s="84" t="str">
        <f>IFERROR(IF(VLOOKUP(PlotMatrix_dots!B10,'Risk assessment'!B$12:K$100,10,0)&gt;0,(VLOOKUP(PlotMatrix_dots!B10,'Risk assessment'!B$12:K$100,10,0)),""),"")</f>
        <v/>
      </c>
      <c r="I10" s="84" t="str">
        <f t="shared" si="4"/>
        <v/>
      </c>
      <c r="J10" s="109" t="str">
        <f t="shared" ca="1" si="5"/>
        <v/>
      </c>
      <c r="K10" s="109" t="str">
        <f t="shared" ca="1" si="6"/>
        <v/>
      </c>
      <c r="L10" s="109" t="str">
        <f t="shared" ca="1" si="0"/>
        <v/>
      </c>
      <c r="M10" s="109" t="str">
        <f t="shared" ca="1" si="1"/>
        <v/>
      </c>
      <c r="N10" s="109">
        <f t="shared" ca="1" si="2"/>
        <v>0</v>
      </c>
      <c r="O10" s="109">
        <f t="shared" si="7"/>
        <v>0</v>
      </c>
    </row>
    <row r="11" spans="1:15" x14ac:dyDescent="0.25">
      <c r="A11" s="98"/>
      <c r="B11" s="90"/>
      <c r="C11" s="105" t="str">
        <f>IFERROR(VLOOKUP(PlotMatrix_dots!B11,'Risk assessment'!B$12:C$100,2,0),"")</f>
        <v/>
      </c>
      <c r="D11" s="84" t="str">
        <f>IFERROR(VLOOKUP(PlotMatrix_dots!B11,'Risk assessment'!B$12:F$100,3,0),"")</f>
        <v/>
      </c>
      <c r="E11" s="84" t="str">
        <f>IFERROR(VLOOKUP(PlotMatrix_dots!B11,'Risk assessment'!B$12:F$100,4,0),"")</f>
        <v/>
      </c>
      <c r="F11" s="84" t="str">
        <f t="shared" si="3"/>
        <v/>
      </c>
      <c r="G11" s="84" t="str">
        <f>IFERROR(IF(VLOOKUP(PlotMatrix_dots!B11,'Risk assessment'!B$12:K$100,9,0)&gt;0,(VLOOKUP(PlotMatrix_dots!B11,'Risk assessment'!B$12:K$100,9,0)),""),"")</f>
        <v/>
      </c>
      <c r="H11" s="84" t="str">
        <f>IFERROR(IF(VLOOKUP(PlotMatrix_dots!B11,'Risk assessment'!B$12:K$100,10,0)&gt;0,(VLOOKUP(PlotMatrix_dots!B11,'Risk assessment'!B$12:K$100,10,0)),""),"")</f>
        <v/>
      </c>
      <c r="I11" s="84" t="str">
        <f t="shared" si="4"/>
        <v/>
      </c>
      <c r="J11" s="109" t="str">
        <f t="shared" ca="1" si="5"/>
        <v/>
      </c>
      <c r="K11" s="109" t="str">
        <f t="shared" ca="1" si="6"/>
        <v/>
      </c>
      <c r="L11" s="109" t="str">
        <f t="shared" ca="1" si="0"/>
        <v/>
      </c>
      <c r="M11" s="109" t="str">
        <f t="shared" ca="1" si="1"/>
        <v/>
      </c>
      <c r="N11" s="109">
        <f t="shared" ca="1" si="2"/>
        <v>0</v>
      </c>
      <c r="O11" s="109">
        <f t="shared" si="7"/>
        <v>0</v>
      </c>
    </row>
    <row r="12" spans="1:15" x14ac:dyDescent="0.25">
      <c r="A12" s="99"/>
      <c r="B12" s="90"/>
      <c r="C12" s="105" t="str">
        <f>IFERROR(VLOOKUP(PlotMatrix_dots!B12,'Risk assessment'!B$12:C$100,2,0),"")</f>
        <v/>
      </c>
      <c r="D12" s="84" t="str">
        <f>IFERROR(VLOOKUP(PlotMatrix_dots!B12,'Risk assessment'!B$12:F$100,3,0),"")</f>
        <v/>
      </c>
      <c r="E12" s="84" t="str">
        <f>IFERROR(VLOOKUP(PlotMatrix_dots!B12,'Risk assessment'!B$12:F$100,4,0),"")</f>
        <v/>
      </c>
      <c r="F12" s="84" t="str">
        <f t="shared" si="3"/>
        <v/>
      </c>
      <c r="G12" s="84" t="str">
        <f>IFERROR(IF(VLOOKUP(PlotMatrix_dots!B12,'Risk assessment'!B$12:K$100,9,0)&gt;0,(VLOOKUP(PlotMatrix_dots!B12,'Risk assessment'!B$12:K$100,9,0)),""),"")</f>
        <v/>
      </c>
      <c r="H12" s="84" t="str">
        <f>IFERROR(IF(VLOOKUP(PlotMatrix_dots!B12,'Risk assessment'!B$12:K$100,10,0)&gt;0,(VLOOKUP(PlotMatrix_dots!B12,'Risk assessment'!B$12:K$100,10,0)),""),"")</f>
        <v/>
      </c>
      <c r="I12" s="84" t="str">
        <f t="shared" si="4"/>
        <v/>
      </c>
      <c r="J12" s="109" t="str">
        <f t="shared" ca="1" si="5"/>
        <v/>
      </c>
      <c r="K12" s="109" t="str">
        <f t="shared" ca="1" si="6"/>
        <v/>
      </c>
      <c r="L12" s="109" t="str">
        <f t="shared" ca="1" si="0"/>
        <v/>
      </c>
      <c r="M12" s="109" t="str">
        <f t="shared" ca="1" si="1"/>
        <v/>
      </c>
      <c r="N12" s="109">
        <f t="shared" ca="1" si="2"/>
        <v>0</v>
      </c>
      <c r="O12" s="109">
        <f t="shared" si="7"/>
        <v>0</v>
      </c>
    </row>
    <row r="13" spans="1:15" x14ac:dyDescent="0.25">
      <c r="A13" s="101"/>
      <c r="B13" s="90"/>
      <c r="C13" s="105" t="str">
        <f>IFERROR(VLOOKUP(PlotMatrix_dots!B13,'Risk assessment'!B$12:C$100,2,0),"")</f>
        <v/>
      </c>
      <c r="D13" s="84" t="str">
        <f>IFERROR(VLOOKUP(PlotMatrix_dots!B13,'Risk assessment'!B$12:F$100,3,0),"")</f>
        <v/>
      </c>
      <c r="E13" s="84" t="str">
        <f>IFERROR(VLOOKUP(PlotMatrix_dots!B13,'Risk assessment'!B$12:F$100,4,0),"")</f>
        <v/>
      </c>
      <c r="F13" s="84" t="str">
        <f t="shared" si="3"/>
        <v/>
      </c>
      <c r="G13" s="84" t="str">
        <f>IFERROR(IF(VLOOKUP(PlotMatrix_dots!B13,'Risk assessment'!B$12:K$100,9,0)&gt;0,(VLOOKUP(PlotMatrix_dots!B13,'Risk assessment'!B$12:K$100,9,0)),""),"")</f>
        <v/>
      </c>
      <c r="H13" s="84" t="str">
        <f>IFERROR(IF(VLOOKUP(PlotMatrix_dots!B13,'Risk assessment'!B$12:K$100,10,0)&gt;0,(VLOOKUP(PlotMatrix_dots!B13,'Risk assessment'!B$12:K$100,10,0)),""),"")</f>
        <v/>
      </c>
      <c r="I13" s="84" t="str">
        <f t="shared" si="4"/>
        <v/>
      </c>
      <c r="J13" s="109" t="str">
        <f t="shared" ca="1" si="5"/>
        <v/>
      </c>
      <c r="K13" s="109" t="str">
        <f t="shared" ca="1" si="6"/>
        <v/>
      </c>
      <c r="L13" s="109" t="str">
        <f t="shared" ca="1" si="0"/>
        <v/>
      </c>
      <c r="M13" s="109" t="str">
        <f t="shared" ca="1" si="1"/>
        <v/>
      </c>
      <c r="N13" s="109">
        <f t="shared" ca="1" si="2"/>
        <v>0</v>
      </c>
      <c r="O13" s="109">
        <f t="shared" si="7"/>
        <v>0</v>
      </c>
    </row>
    <row r="14" spans="1:15" x14ac:dyDescent="0.25">
      <c r="A14" s="102"/>
      <c r="B14" s="90"/>
      <c r="C14" s="105" t="str">
        <f>IFERROR(VLOOKUP(PlotMatrix_dots!B14,'Risk assessment'!B$12:C$100,2,0),"")</f>
        <v/>
      </c>
      <c r="D14" s="84" t="str">
        <f>IFERROR(VLOOKUP(PlotMatrix_dots!B14,'Risk assessment'!B$12:F$100,3,0),"")</f>
        <v/>
      </c>
      <c r="E14" s="84" t="str">
        <f>IFERROR(VLOOKUP(PlotMatrix_dots!B14,'Risk assessment'!B$12:F$100,4,0),"")</f>
        <v/>
      </c>
      <c r="F14" s="84" t="str">
        <f t="shared" si="3"/>
        <v/>
      </c>
      <c r="G14" s="84" t="str">
        <f>IFERROR(IF(VLOOKUP(PlotMatrix_dots!B14,'Risk assessment'!B$12:K$100,9,0)&gt;0,(VLOOKUP(PlotMatrix_dots!B14,'Risk assessment'!B$12:K$100,9,0)),""),"")</f>
        <v/>
      </c>
      <c r="H14" s="84" t="str">
        <f>IFERROR(IF(VLOOKUP(PlotMatrix_dots!B14,'Risk assessment'!B$12:K$100,10,0)&gt;0,(VLOOKUP(PlotMatrix_dots!B14,'Risk assessment'!B$12:K$100,10,0)),""),"")</f>
        <v/>
      </c>
      <c r="I14" s="84" t="str">
        <f t="shared" si="4"/>
        <v/>
      </c>
      <c r="J14" s="109" t="str">
        <f t="shared" ca="1" si="5"/>
        <v/>
      </c>
      <c r="K14" s="109" t="str">
        <f t="shared" ca="1" si="6"/>
        <v/>
      </c>
      <c r="L14" s="109" t="str">
        <f t="shared" ca="1" si="0"/>
        <v/>
      </c>
      <c r="M14" s="109" t="str">
        <f t="shared" ca="1" si="1"/>
        <v/>
      </c>
      <c r="N14" s="109">
        <f t="shared" ca="1" si="2"/>
        <v>0</v>
      </c>
      <c r="O14" s="109">
        <f t="shared" si="7"/>
        <v>0</v>
      </c>
    </row>
    <row r="15" spans="1:15" x14ac:dyDescent="0.25">
      <c r="A15" s="100"/>
      <c r="B15" s="90"/>
      <c r="C15" s="105" t="str">
        <f>IFERROR(VLOOKUP(PlotMatrix_dots!B15,'Risk assessment'!B$12:C$100,2,0),"")</f>
        <v/>
      </c>
      <c r="D15" s="84" t="str">
        <f>IFERROR(VLOOKUP(PlotMatrix_dots!B15,'Risk assessment'!B$12:F$100,3,0),"")</f>
        <v/>
      </c>
      <c r="E15" s="84" t="str">
        <f>IFERROR(VLOOKUP(PlotMatrix_dots!B15,'Risk assessment'!B$12:F$100,4,0),"")</f>
        <v/>
      </c>
      <c r="F15" s="84" t="str">
        <f t="shared" si="3"/>
        <v/>
      </c>
      <c r="G15" s="84" t="str">
        <f>IFERROR(IF(VLOOKUP(PlotMatrix_dots!B15,'Risk assessment'!B$12:K$100,9,0)&gt;0,(VLOOKUP(PlotMatrix_dots!B15,'Risk assessment'!B$12:K$100,9,0)),""),"")</f>
        <v/>
      </c>
      <c r="H15" s="84" t="str">
        <f>IFERROR(IF(VLOOKUP(PlotMatrix_dots!B15,'Risk assessment'!B$12:K$100,10,0)&gt;0,(VLOOKUP(PlotMatrix_dots!B15,'Risk assessment'!B$12:K$100,10,0)),""),"")</f>
        <v/>
      </c>
      <c r="I15" s="84" t="str">
        <f t="shared" si="4"/>
        <v/>
      </c>
      <c r="J15" s="109" t="str">
        <f t="shared" ca="1" si="5"/>
        <v/>
      </c>
      <c r="K15" s="109" t="str">
        <f t="shared" ca="1" si="6"/>
        <v/>
      </c>
      <c r="L15" s="109" t="str">
        <f t="shared" ca="1" si="0"/>
        <v/>
      </c>
      <c r="M15" s="109" t="str">
        <f t="shared" ca="1" si="1"/>
        <v/>
      </c>
      <c r="N15" s="109">
        <f t="shared" ca="1" si="2"/>
        <v>0</v>
      </c>
      <c r="O15" s="109">
        <f t="shared" si="7"/>
        <v>0</v>
      </c>
    </row>
    <row r="16" spans="1:15" x14ac:dyDescent="0.25">
      <c r="A16" s="104"/>
      <c r="B16" s="90"/>
      <c r="C16" s="105" t="str">
        <f>IFERROR(VLOOKUP(PlotMatrix_dots!B16,'Risk assessment'!B$12:C$100,2,0),"")</f>
        <v/>
      </c>
      <c r="D16" s="84" t="str">
        <f>IFERROR(VLOOKUP(PlotMatrix_dots!B16,'Risk assessment'!B$12:F$100,3,0),"")</f>
        <v/>
      </c>
      <c r="E16" s="84" t="str">
        <f>IFERROR(VLOOKUP(PlotMatrix_dots!B16,'Risk assessment'!B$12:F$100,4,0),"")</f>
        <v/>
      </c>
      <c r="F16" s="84" t="str">
        <f t="shared" si="3"/>
        <v/>
      </c>
      <c r="G16" s="84" t="str">
        <f>IFERROR(IF(VLOOKUP(PlotMatrix_dots!B16,'Risk assessment'!B$12:K$100,9,0)&gt;0,(VLOOKUP(PlotMatrix_dots!B16,'Risk assessment'!B$12:K$100,9,0)),""),"")</f>
        <v/>
      </c>
      <c r="H16" s="84" t="str">
        <f>IFERROR(IF(VLOOKUP(PlotMatrix_dots!B16,'Risk assessment'!B$12:K$100,10,0)&gt;0,(VLOOKUP(PlotMatrix_dots!B16,'Risk assessment'!B$12:K$100,10,0)),""),"")</f>
        <v/>
      </c>
      <c r="I16" s="84" t="str">
        <f t="shared" si="4"/>
        <v/>
      </c>
      <c r="J16" s="109" t="str">
        <f t="shared" ca="1" si="5"/>
        <v/>
      </c>
      <c r="K16" s="109" t="str">
        <f t="shared" ca="1" si="6"/>
        <v/>
      </c>
      <c r="L16" s="109" t="str">
        <f t="shared" ca="1" si="0"/>
        <v/>
      </c>
      <c r="M16" s="109" t="str">
        <f t="shared" ca="1" si="1"/>
        <v/>
      </c>
      <c r="N16" s="109">
        <f t="shared" ca="1" si="2"/>
        <v>0</v>
      </c>
      <c r="O16" s="109">
        <f t="shared" si="7"/>
        <v>0</v>
      </c>
    </row>
    <row r="17" spans="1:15" x14ac:dyDescent="0.25">
      <c r="A17" s="103"/>
      <c r="B17" s="90"/>
      <c r="C17" s="105" t="str">
        <f>IFERROR(VLOOKUP(PlotMatrix_dots!B17,'Risk assessment'!B$12:C$100,2,0),"")</f>
        <v/>
      </c>
      <c r="D17" s="84" t="str">
        <f>IFERROR(VLOOKUP(PlotMatrix_dots!B17,'Risk assessment'!B$12:F$100,3,0),"")</f>
        <v/>
      </c>
      <c r="E17" s="84" t="str">
        <f>IFERROR(VLOOKUP(PlotMatrix_dots!B17,'Risk assessment'!B$12:F$100,4,0),"")</f>
        <v/>
      </c>
      <c r="F17" s="84" t="str">
        <f t="shared" si="3"/>
        <v/>
      </c>
      <c r="G17" s="84" t="str">
        <f>IFERROR(IF(VLOOKUP(PlotMatrix_dots!B17,'Risk assessment'!B$12:K$100,9,0)&gt;0,(VLOOKUP(PlotMatrix_dots!B17,'Risk assessment'!B$12:K$100,9,0)),""),"")</f>
        <v/>
      </c>
      <c r="H17" s="84" t="str">
        <f>IFERROR(IF(VLOOKUP(PlotMatrix_dots!B17,'Risk assessment'!B$12:K$100,10,0)&gt;0,(VLOOKUP(PlotMatrix_dots!B17,'Risk assessment'!B$12:K$100,10,0)),""),"")</f>
        <v/>
      </c>
      <c r="I17" s="84" t="str">
        <f t="shared" si="4"/>
        <v/>
      </c>
      <c r="J17" s="109" t="str">
        <f t="shared" ca="1" si="5"/>
        <v/>
      </c>
      <c r="K17" s="109" t="str">
        <f t="shared" ca="1" si="6"/>
        <v/>
      </c>
      <c r="L17" s="109" t="str">
        <f t="shared" ca="1" si="0"/>
        <v/>
      </c>
      <c r="M17" s="109" t="str">
        <f t="shared" ca="1" si="1"/>
        <v/>
      </c>
      <c r="N17" s="109">
        <f ca="1">IFERROR(IF(L17+M17&gt;0,1,0),0)</f>
        <v>0</v>
      </c>
      <c r="O17" s="109">
        <f t="shared" si="7"/>
        <v>0</v>
      </c>
    </row>
    <row r="18" spans="1:15" x14ac:dyDescent="0.25">
      <c r="B18" s="9"/>
      <c r="C18" s="9"/>
      <c r="D18" s="84" t="str">
        <f>IFERROR(VLOOKUP(PlotMatrix_dots!B18,'Risk assessment'!B$12:F$100,3),"")</f>
        <v/>
      </c>
      <c r="E18" s="84" t="str">
        <f>IFERROR(VLOOKUP(PlotMatrix_dots!B18,'Risk assessment'!B$12:F$100,4),"")</f>
        <v/>
      </c>
      <c r="F18" s="84" t="str">
        <f t="shared" ref="F18:F19" si="8">IFERROR(D18+E18,"")</f>
        <v/>
      </c>
      <c r="G18" s="84" t="str">
        <f>IFERROR(IF(VLOOKUP(PlotMatrix_dots!B18,'Risk assessment'!B$12:K$100,8)&gt;0,(VLOOKUP(PlotMatrix_dots!B18,'Risk assessment'!B$12:K$100,8)),""),"")</f>
        <v/>
      </c>
      <c r="H18" s="84" t="str">
        <f>IFERROR(IF(VLOOKUP(PlotMatrix_dots!B18,'Risk assessment'!B$12:K$100,9)&gt;0,(VLOOKUP(PlotMatrix_dots!B18,'Risk assessment'!B$12:K$100,9)),""),"")</f>
        <v/>
      </c>
      <c r="I18" s="9" t="str">
        <f t="shared" si="4"/>
        <v/>
      </c>
    </row>
    <row r="19" spans="1:15" x14ac:dyDescent="0.25">
      <c r="B19" s="9"/>
      <c r="C19" s="9"/>
      <c r="D19" s="84" t="str">
        <f>IFERROR(VLOOKUP(PlotMatrix_dots!B19,'Risk assessment'!B$12:F$100,3),"")</f>
        <v/>
      </c>
      <c r="E19" s="84" t="str">
        <f>IFERROR(VLOOKUP(PlotMatrix_dots!B19,'Risk assessment'!B$12:F$100,4),"")</f>
        <v/>
      </c>
      <c r="F19" s="84" t="str">
        <f t="shared" si="8"/>
        <v/>
      </c>
      <c r="G19" s="84" t="str">
        <f>IFERROR(IF(VLOOKUP(PlotMatrix_dots!B19,'Risk assessment'!B$12:K$100,8)&gt;0,(VLOOKUP(PlotMatrix_dots!B19,'Risk assessment'!B$12:K$100,8)),""),"")</f>
        <v/>
      </c>
      <c r="H19" s="84" t="str">
        <f>IFERROR(IF(VLOOKUP(PlotMatrix_dots!B19,'Risk assessment'!B$12:K$100,9)&gt;0,(VLOOKUP(PlotMatrix_dots!B19,'Risk assessment'!B$12:K$100,9)),""),"")</f>
        <v/>
      </c>
      <c r="I19" s="9" t="str">
        <f t="shared" si="4"/>
        <v/>
      </c>
    </row>
    <row r="20" spans="1:15" x14ac:dyDescent="0.25">
      <c r="B20" s="9"/>
      <c r="C20" s="9"/>
    </row>
    <row r="21" spans="1:15" x14ac:dyDescent="0.25">
      <c r="B21" s="106"/>
      <c r="C21" s="106"/>
    </row>
    <row r="22" spans="1:15" x14ac:dyDescent="0.25">
      <c r="B22" s="106"/>
      <c r="C22" s="106"/>
    </row>
    <row r="23" spans="1:15" x14ac:dyDescent="0.25">
      <c r="B23" s="106"/>
      <c r="C23" s="106"/>
    </row>
    <row r="24" spans="1:15" x14ac:dyDescent="0.25">
      <c r="B24" s="106"/>
      <c r="C24" s="106"/>
    </row>
    <row r="25" spans="1:15" x14ac:dyDescent="0.25">
      <c r="B25" s="106"/>
      <c r="C25" s="106"/>
    </row>
    <row r="26" spans="1:15" x14ac:dyDescent="0.25">
      <c r="B26" s="106"/>
      <c r="C26" s="106"/>
    </row>
    <row r="27" spans="1:15" x14ac:dyDescent="0.25">
      <c r="B27" s="106"/>
      <c r="C27" s="106"/>
    </row>
    <row r="28" spans="1:15" x14ac:dyDescent="0.25">
      <c r="B28" s="106"/>
      <c r="C28" s="107"/>
    </row>
    <row r="29" spans="1:15" x14ac:dyDescent="0.25">
      <c r="B29" s="106"/>
      <c r="C29" s="107"/>
    </row>
    <row r="30" spans="1:15" x14ac:dyDescent="0.25">
      <c r="B30" s="106"/>
      <c r="C30" s="107"/>
    </row>
    <row r="31" spans="1:15" x14ac:dyDescent="0.25">
      <c r="B31" s="106"/>
      <c r="C31" s="107"/>
    </row>
    <row r="32" spans="1:15" x14ac:dyDescent="0.25">
      <c r="B32" s="106"/>
      <c r="C32" s="107"/>
    </row>
    <row r="33" spans="2:3" x14ac:dyDescent="0.25">
      <c r="B33" s="106"/>
      <c r="C33" s="107"/>
    </row>
    <row r="34" spans="2:3" x14ac:dyDescent="0.25">
      <c r="B34" s="106"/>
      <c r="C34" s="107"/>
    </row>
    <row r="35" spans="2:3" x14ac:dyDescent="0.25">
      <c r="B35" s="106"/>
      <c r="C35" s="107"/>
    </row>
    <row r="36" spans="2:3" x14ac:dyDescent="0.25">
      <c r="B36" s="106"/>
      <c r="C36" s="107"/>
    </row>
    <row r="37" spans="2:3" x14ac:dyDescent="0.25">
      <c r="B37" s="106"/>
      <c r="C37" s="107"/>
    </row>
    <row r="38" spans="2:3" x14ac:dyDescent="0.25">
      <c r="B38" s="106"/>
      <c r="C38" s="107"/>
    </row>
    <row r="39" spans="2:3" x14ac:dyDescent="0.25">
      <c r="B39" s="106"/>
      <c r="C39" s="107"/>
    </row>
    <row r="40" spans="2:3" x14ac:dyDescent="0.25">
      <c r="B40" s="106"/>
      <c r="C40" s="107"/>
    </row>
    <row r="41" spans="2:3" x14ac:dyDescent="0.25">
      <c r="B41" s="106"/>
      <c r="C41" s="107"/>
    </row>
    <row r="42" spans="2:3" x14ac:dyDescent="0.25">
      <c r="B42" s="106"/>
      <c r="C42" s="107"/>
    </row>
    <row r="43" spans="2:3" x14ac:dyDescent="0.25">
      <c r="B43" s="106"/>
      <c r="C43" s="107"/>
    </row>
    <row r="44" spans="2:3" x14ac:dyDescent="0.25">
      <c r="B44" s="106"/>
      <c r="C44" s="107"/>
    </row>
    <row r="45" spans="2:3" x14ac:dyDescent="0.25">
      <c r="B45" s="106"/>
      <c r="C45" s="107"/>
    </row>
    <row r="46" spans="2:3" x14ac:dyDescent="0.25">
      <c r="B46" s="106"/>
      <c r="C46" s="107"/>
    </row>
    <row r="47" spans="2:3" x14ac:dyDescent="0.25">
      <c r="B47" s="106"/>
      <c r="C47" s="107"/>
    </row>
    <row r="48" spans="2:3" x14ac:dyDescent="0.25">
      <c r="B48" s="106"/>
      <c r="C48" s="107"/>
    </row>
    <row r="49" spans="2:3" x14ac:dyDescent="0.25">
      <c r="B49" s="106"/>
      <c r="C49" s="107"/>
    </row>
    <row r="50" spans="2:3" x14ac:dyDescent="0.25">
      <c r="B50" s="106"/>
      <c r="C50" s="107"/>
    </row>
    <row r="51" spans="2:3" x14ac:dyDescent="0.25">
      <c r="B51" s="106"/>
      <c r="C51" s="107"/>
    </row>
    <row r="52" spans="2:3" x14ac:dyDescent="0.25">
      <c r="B52" s="106"/>
      <c r="C52" s="107"/>
    </row>
    <row r="53" spans="2:3" x14ac:dyDescent="0.25">
      <c r="B53" s="106"/>
      <c r="C53" s="107"/>
    </row>
    <row r="54" spans="2:3" x14ac:dyDescent="0.25">
      <c r="B54" s="106"/>
      <c r="C54" s="107"/>
    </row>
    <row r="55" spans="2:3" x14ac:dyDescent="0.25">
      <c r="B55" s="106"/>
      <c r="C55" s="107"/>
    </row>
    <row r="56" spans="2:3" x14ac:dyDescent="0.25">
      <c r="B56" s="106"/>
      <c r="C56" s="107"/>
    </row>
    <row r="57" spans="2:3" x14ac:dyDescent="0.25">
      <c r="B57" s="106"/>
      <c r="C57" s="107"/>
    </row>
    <row r="58" spans="2:3" x14ac:dyDescent="0.25">
      <c r="B58" s="106"/>
      <c r="C58" s="107"/>
    </row>
    <row r="59" spans="2:3" x14ac:dyDescent="0.25">
      <c r="B59" s="106"/>
      <c r="C59" s="107"/>
    </row>
    <row r="60" spans="2:3" x14ac:dyDescent="0.25">
      <c r="B60" s="106"/>
      <c r="C60" s="107"/>
    </row>
    <row r="61" spans="2:3" x14ac:dyDescent="0.25">
      <c r="B61" s="106"/>
      <c r="C61" s="107"/>
    </row>
    <row r="62" spans="2:3" x14ac:dyDescent="0.25">
      <c r="B62" s="106"/>
      <c r="C62" s="107"/>
    </row>
    <row r="63" spans="2:3" x14ac:dyDescent="0.25">
      <c r="B63" s="106"/>
      <c r="C63" s="107"/>
    </row>
    <row r="64" spans="2:3" x14ac:dyDescent="0.25">
      <c r="B64" s="106"/>
      <c r="C64" s="107"/>
    </row>
    <row r="65" spans="2:3" x14ac:dyDescent="0.25">
      <c r="B65" s="106"/>
      <c r="C65" s="107"/>
    </row>
    <row r="66" spans="2:3" x14ac:dyDescent="0.25">
      <c r="B66" s="106"/>
      <c r="C66" s="107"/>
    </row>
    <row r="67" spans="2:3" x14ac:dyDescent="0.25">
      <c r="B67" s="106"/>
      <c r="C67" s="107"/>
    </row>
    <row r="68" spans="2:3" x14ac:dyDescent="0.25">
      <c r="B68" s="106"/>
      <c r="C68" s="107"/>
    </row>
    <row r="69" spans="2:3" x14ac:dyDescent="0.25">
      <c r="B69" s="106"/>
      <c r="C69" s="107"/>
    </row>
    <row r="70" spans="2:3" x14ac:dyDescent="0.25">
      <c r="B70" s="106"/>
      <c r="C70" s="107"/>
    </row>
    <row r="71" spans="2:3" x14ac:dyDescent="0.25">
      <c r="B71" s="106"/>
      <c r="C71" s="107"/>
    </row>
    <row r="72" spans="2:3" x14ac:dyDescent="0.25">
      <c r="B72" s="106"/>
      <c r="C72" s="107"/>
    </row>
    <row r="73" spans="2:3" x14ac:dyDescent="0.25">
      <c r="B73" s="106"/>
      <c r="C73" s="107"/>
    </row>
    <row r="74" spans="2:3" x14ac:dyDescent="0.25">
      <c r="B74" s="106"/>
      <c r="C74" s="107"/>
    </row>
    <row r="75" spans="2:3" x14ac:dyDescent="0.25">
      <c r="B75" s="106"/>
      <c r="C75" s="107"/>
    </row>
    <row r="76" spans="2:3" x14ac:dyDescent="0.25">
      <c r="B76" s="106"/>
      <c r="C76" s="107"/>
    </row>
    <row r="77" spans="2:3" x14ac:dyDescent="0.25">
      <c r="B77" s="106"/>
      <c r="C77" s="107"/>
    </row>
    <row r="78" spans="2:3" x14ac:dyDescent="0.25">
      <c r="B78" s="106"/>
      <c r="C78" s="107"/>
    </row>
    <row r="79" spans="2:3" x14ac:dyDescent="0.25">
      <c r="B79" s="106"/>
      <c r="C79" s="107"/>
    </row>
    <row r="80" spans="2:3" x14ac:dyDescent="0.25">
      <c r="B80" s="106"/>
      <c r="C80" s="107"/>
    </row>
    <row r="81" spans="2:3" x14ac:dyDescent="0.25">
      <c r="B81" s="106"/>
      <c r="C81" s="107"/>
    </row>
    <row r="82" spans="2:3" x14ac:dyDescent="0.25">
      <c r="B82" s="106"/>
      <c r="C82" s="107"/>
    </row>
    <row r="83" spans="2:3" x14ac:dyDescent="0.25">
      <c r="B83" s="106"/>
      <c r="C83" s="107"/>
    </row>
    <row r="84" spans="2:3" x14ac:dyDescent="0.25">
      <c r="B84" s="106"/>
      <c r="C84" s="107"/>
    </row>
    <row r="85" spans="2:3" x14ac:dyDescent="0.25">
      <c r="B85" s="106"/>
      <c r="C85" s="107"/>
    </row>
    <row r="86" spans="2:3" x14ac:dyDescent="0.25">
      <c r="B86" s="106"/>
      <c r="C86" s="107"/>
    </row>
    <row r="87" spans="2:3" x14ac:dyDescent="0.25">
      <c r="B87" s="106"/>
      <c r="C87" s="107"/>
    </row>
    <row r="88" spans="2:3" x14ac:dyDescent="0.25">
      <c r="B88" s="106"/>
      <c r="C88" s="107"/>
    </row>
    <row r="89" spans="2:3" x14ac:dyDescent="0.25">
      <c r="B89" s="106"/>
      <c r="C89" s="107"/>
    </row>
    <row r="90" spans="2:3" x14ac:dyDescent="0.25">
      <c r="B90" s="106"/>
      <c r="C90" s="107"/>
    </row>
    <row r="91" spans="2:3" x14ac:dyDescent="0.25">
      <c r="B91" s="106"/>
      <c r="C91" s="107"/>
    </row>
  </sheetData>
  <mergeCells count="2">
    <mergeCell ref="A5:C5"/>
    <mergeCell ref="A2:C3"/>
  </mergeCells>
  <conditionalFormatting sqref="A2">
    <cfRule type="expression" dxfId="5"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H2" sqref="H2"/>
    </sheetView>
  </sheetViews>
  <sheetFormatPr baseColWidth="10" defaultRowHeight="13.8" x14ac:dyDescent="0.25"/>
  <cols>
    <col min="4" max="6" width="11.19921875" style="9"/>
  </cols>
  <sheetData>
    <row r="1" spans="2:127" x14ac:dyDescent="0.25">
      <c r="B1" t="s">
        <v>189</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B09257-E7D3-422B-A636-21292053BC1D}">
  <ds:schemaRefs>
    <ds:schemaRef ds:uri="http://schemas.microsoft.com/office/infopath/2007/PartnerControls"/>
    <ds:schemaRef ds:uri="http://purl.org/dc/elements/1.1/"/>
    <ds:schemaRef ds:uri="http://schemas.microsoft.com/office/2006/metadata/properties"/>
    <ds:schemaRef ds:uri="696547af-8dc5-40ee-91c0-d86b83848b84"/>
    <ds:schemaRef ds:uri="http://purl.org/dc/terms/"/>
    <ds:schemaRef ds:uri="http://schemas.openxmlformats.org/package/2006/metadata/core-properties"/>
    <ds:schemaRef ds:uri="eae1e9ee-20d9-4721-92ac-2247ffc4a7ac"/>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Introduction</vt:lpstr>
      <vt:lpstr>Risk identification</vt:lpstr>
      <vt:lpstr>Rating tables</vt:lpstr>
      <vt:lpstr>Feuil2</vt:lpstr>
      <vt:lpstr>Risk assessment</vt:lpstr>
      <vt:lpstr>Plots</vt:lpstr>
      <vt:lpstr>Re-assessment plots </vt:lpstr>
      <vt:lpstr>PlotMatrix_dots</vt:lpstr>
      <vt:lpstr>Feuil1</vt:lpstr>
      <vt:lpstr>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2021-08-30T12:20:07Z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