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Rodas\Desktop\LABO\"/>
    </mc:Choice>
  </mc:AlternateContent>
  <xr:revisionPtr revIDLastSave="0" documentId="8_{5E295928-8A7B-4BD2-8B31-6EF169AD41DF}" xr6:coauthVersionLast="47" xr6:coauthVersionMax="47" xr10:uidLastSave="{00000000-0000-0000-0000-000000000000}"/>
  <bookViews>
    <workbookView xWindow="-120" yWindow="-120" windowWidth="20730" windowHeight="11160" activeTab="4" xr2:uid="{C308F667-CDE2-425B-9A1F-E69332A0F37B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5" l="1"/>
  <c r="F7" i="5"/>
  <c r="D7" i="5"/>
  <c r="J4" i="5"/>
  <c r="J5" i="5"/>
  <c r="J6" i="5"/>
  <c r="J3" i="5"/>
  <c r="I4" i="5"/>
  <c r="I5" i="5"/>
  <c r="I6" i="5"/>
  <c r="I3" i="5"/>
  <c r="G4" i="5"/>
  <c r="G5" i="5"/>
  <c r="G6" i="5"/>
  <c r="G3" i="5"/>
  <c r="C22" i="4"/>
  <c r="C21" i="4"/>
  <c r="D16" i="4"/>
  <c r="E16" i="4"/>
  <c r="F16" i="4"/>
  <c r="G16" i="4" s="1"/>
  <c r="C16" i="4"/>
  <c r="H16" i="4" s="1"/>
  <c r="D14" i="4"/>
  <c r="E14" i="4"/>
  <c r="F14" i="4"/>
  <c r="C14" i="4"/>
  <c r="C8" i="4"/>
  <c r="C9" i="4" s="1"/>
  <c r="F8" i="4"/>
  <c r="F9" i="4"/>
  <c r="E8" i="4"/>
  <c r="D8" i="4"/>
  <c r="F7" i="4"/>
  <c r="E7" i="4"/>
  <c r="D7" i="4"/>
  <c r="C7" i="4"/>
  <c r="E9" i="4"/>
  <c r="G11" i="4"/>
  <c r="G12" i="4"/>
  <c r="G13" i="4"/>
  <c r="H11" i="4"/>
  <c r="H12" i="4"/>
  <c r="H13" i="4"/>
  <c r="H6" i="4"/>
  <c r="G6" i="4"/>
  <c r="G5" i="3"/>
  <c r="G6" i="3"/>
  <c r="G7" i="3"/>
  <c r="G8" i="3"/>
  <c r="G9" i="3"/>
  <c r="G4" i="3"/>
  <c r="E4" i="3"/>
  <c r="E5" i="3"/>
  <c r="F5" i="3"/>
  <c r="F6" i="3"/>
  <c r="F7" i="3"/>
  <c r="F8" i="3"/>
  <c r="F9" i="3"/>
  <c r="F4" i="3"/>
  <c r="E6" i="3"/>
  <c r="E7" i="3"/>
  <c r="E8" i="3"/>
  <c r="E9" i="3"/>
  <c r="G4" i="2"/>
  <c r="G5" i="2"/>
  <c r="G6" i="2"/>
  <c r="G7" i="2"/>
  <c r="G8" i="2"/>
  <c r="G9" i="2"/>
  <c r="G10" i="2"/>
  <c r="G11" i="2"/>
  <c r="G12" i="2"/>
  <c r="G3" i="2"/>
  <c r="C14" i="2"/>
  <c r="C13" i="2"/>
  <c r="D8" i="1"/>
  <c r="D10" i="1" s="1"/>
  <c r="E6" i="1"/>
  <c r="E8" i="1" s="1"/>
  <c r="H14" i="4" l="1"/>
  <c r="G14" i="4"/>
  <c r="H8" i="4"/>
  <c r="G8" i="4"/>
  <c r="D9" i="4"/>
  <c r="H7" i="4"/>
  <c r="G7" i="4"/>
  <c r="H9" i="4"/>
  <c r="G9" i="4"/>
  <c r="E10" i="1"/>
  <c r="F6" i="1"/>
  <c r="G6" i="1" l="1"/>
  <c r="F8" i="1"/>
  <c r="F10" i="1" s="1"/>
  <c r="H3" i="1"/>
  <c r="G8" i="1" l="1"/>
  <c r="G10" i="1" s="1"/>
</calcChain>
</file>

<file path=xl/sharedStrings.xml><?xml version="1.0" encoding="utf-8"?>
<sst xmlns="http://schemas.openxmlformats.org/spreadsheetml/2006/main" count="79" uniqueCount="78">
  <si>
    <t>COEF. DE INFLACION</t>
  </si>
  <si>
    <t>VENTAS</t>
  </si>
  <si>
    <t>COSTO</t>
  </si>
  <si>
    <t>MARGEN</t>
  </si>
  <si>
    <t>MAYO</t>
  </si>
  <si>
    <t>JUNIO</t>
  </si>
  <si>
    <t>JULIO</t>
  </si>
  <si>
    <t>AGOSTO</t>
  </si>
  <si>
    <t>TOTAL</t>
  </si>
  <si>
    <t>EJ 1</t>
  </si>
  <si>
    <t>EJ 2</t>
  </si>
  <si>
    <t>NOMBRE Y APELLIDO</t>
  </si>
  <si>
    <t>FECHA DE NACIMIENTO</t>
  </si>
  <si>
    <t>SUELDO</t>
  </si>
  <si>
    <t>Thomas Rodas</t>
  </si>
  <si>
    <t>Facundo Falleroni</t>
  </si>
  <si>
    <t>Facundo Ribeiro</t>
  </si>
  <si>
    <t>Franco Magallanes</t>
  </si>
  <si>
    <t>Alex Ramos</t>
  </si>
  <si>
    <t>Javier Milei</t>
  </si>
  <si>
    <t>Pepe Moñazo</t>
  </si>
  <si>
    <t>ALTURA (metros)</t>
  </si>
  <si>
    <t>Lebron James</t>
  </si>
  <si>
    <t>Esteban Quito</t>
  </si>
  <si>
    <t>Miguel Silva</t>
  </si>
  <si>
    <t>PROMEDIO ESTATURA</t>
  </si>
  <si>
    <t>ALTURA MAX.</t>
  </si>
  <si>
    <t>PREMIO</t>
  </si>
  <si>
    <t>SUELDO A COBRAR</t>
  </si>
  <si>
    <t>EJ 3</t>
  </si>
  <si>
    <t>IMPRENTA Y LIBRERÍA "LUIS"</t>
  </si>
  <si>
    <t>TÍTULO</t>
  </si>
  <si>
    <t>PÁGINAS</t>
  </si>
  <si>
    <t>COSTO POR PÁGINA</t>
  </si>
  <si>
    <t>PRECIO</t>
  </si>
  <si>
    <t>Todos teníamos veintidos</t>
  </si>
  <si>
    <t>Retrato de un pescador</t>
  </si>
  <si>
    <t>Entrevista</t>
  </si>
  <si>
    <t>Opiniones de un payaso</t>
  </si>
  <si>
    <t>El pan del día</t>
  </si>
  <si>
    <t>Como estar bien</t>
  </si>
  <si>
    <t>GANANCIA</t>
  </si>
  <si>
    <t>EJ 4</t>
  </si>
  <si>
    <t>La Castellana S.A</t>
  </si>
  <si>
    <t>TRIMESTRE 1</t>
  </si>
  <si>
    <t>TRIMESTRE 2</t>
  </si>
  <si>
    <t>TRIMESTRE 3</t>
  </si>
  <si>
    <t>TRIMESTRE 4</t>
  </si>
  <si>
    <t>TOTAL ANUAL</t>
  </si>
  <si>
    <t>PROMEDIO ANUAL</t>
  </si>
  <si>
    <t>Ingreso por ventas</t>
  </si>
  <si>
    <t>Unidades vendidas</t>
  </si>
  <si>
    <t>Costo de las ventas</t>
  </si>
  <si>
    <t>Margen bruto</t>
  </si>
  <si>
    <t>Personal ventas</t>
  </si>
  <si>
    <t>Publicidad</t>
  </si>
  <si>
    <t>Costos fijos</t>
  </si>
  <si>
    <t>Costo total</t>
  </si>
  <si>
    <t>Beneficio neto</t>
  </si>
  <si>
    <t>Precio del producto</t>
  </si>
  <si>
    <t>Costo del producto</t>
  </si>
  <si>
    <t>Mayor importe de Costos Fijos</t>
  </si>
  <si>
    <t>Menor beneficio Neto</t>
  </si>
  <si>
    <t>EJ 5</t>
  </si>
  <si>
    <t>Código</t>
  </si>
  <si>
    <t>Descripcion</t>
  </si>
  <si>
    <t>Dep.A</t>
  </si>
  <si>
    <t>Dep. B</t>
  </si>
  <si>
    <t>Dep. C</t>
  </si>
  <si>
    <t>Minimo</t>
  </si>
  <si>
    <t>Comprar</t>
  </si>
  <si>
    <t>Promedio</t>
  </si>
  <si>
    <t>Total</t>
  </si>
  <si>
    <t>Arandela</t>
  </si>
  <si>
    <t>Tuerca</t>
  </si>
  <si>
    <t>Tornillo</t>
  </si>
  <si>
    <t>Tenaza</t>
  </si>
  <si>
    <t>SOTCK DE ARTÍCULOS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</si>
</sst>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\ #,##0;[Red]\-&quot;$&quot;\ #,##0"/>
    <numFmt numFmtId="44" formatCode="_-&quot;$&quot;\ * #,##0.00_-;\-&quot;$&quot;\ * #,##0.00_-;_-&quot;$&quot;\ * &quot;-&quot;??_-;_-@_-"/>
    <numFmt numFmtId="164" formatCode="dd/mm/yyyy;@"/>
    <numFmt numFmtId="165" formatCode="&quot;$&quot;\ #,##0.00"/>
    <numFmt numFmtId="166" formatCode="_-[$$-2C0A]\ * #,##0.00_-;\-[$$-2C0A]\ * #,##0.00_-;_-[$$-2C0A]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9C5700"/>
      <name val="Calibri"/>
      <family val="2"/>
      <scheme val="minor"/>
    </font>
    <font>
      <sz val="12"/>
      <color theme="1"/>
      <name val="Times New Roman"/>
      <family val="1"/>
    </font>
    <font>
      <b/>
      <i/>
      <u/>
      <sz val="16"/>
      <color rgb="FF7F7F7F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4" borderId="1" applyNumberFormat="0" applyAlignment="0" applyProtection="0"/>
    <xf numFmtId="0" fontId="6" fillId="5" borderId="3" applyNumberFormat="0" applyAlignment="0" applyProtection="0"/>
    <xf numFmtId="0" fontId="7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4" xfId="0" applyBorder="1" applyAlignment="1">
      <alignment vertical="center"/>
    </xf>
    <xf numFmtId="0" fontId="2" fillId="2" borderId="4" xfId="3" applyBorder="1" applyAlignment="1">
      <alignment vertical="center"/>
    </xf>
    <xf numFmtId="0" fontId="2" fillId="2" borderId="4" xfId="3" applyBorder="1" applyAlignment="1">
      <alignment horizontal="center" vertical="center"/>
    </xf>
    <xf numFmtId="6" fontId="0" fillId="0" borderId="4" xfId="0" applyNumberFormat="1" applyBorder="1" applyAlignment="1">
      <alignment vertical="center"/>
    </xf>
    <xf numFmtId="0" fontId="0" fillId="0" borderId="4" xfId="0" applyBorder="1" applyAlignment="1">
      <alignment horizontal="center" vertical="center"/>
    </xf>
    <xf numFmtId="44" fontId="0" fillId="0" borderId="4" xfId="1" applyFont="1" applyBorder="1" applyAlignment="1">
      <alignment vertical="center"/>
    </xf>
    <xf numFmtId="0" fontId="3" fillId="3" borderId="0" xfId="4" applyAlignment="1">
      <alignment horizontal="center" vertical="center"/>
    </xf>
    <xf numFmtId="9" fontId="3" fillId="3" borderId="4" xfId="4" applyNumberFormat="1" applyBorder="1" applyAlignment="1">
      <alignment vertical="center"/>
    </xf>
    <xf numFmtId="0" fontId="3" fillId="3" borderId="0" xfId="4"/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4" xfId="0" applyNumberFormat="1" applyBorder="1"/>
    <xf numFmtId="164" fontId="0" fillId="0" borderId="4" xfId="0" applyNumberFormat="1" applyBorder="1"/>
    <xf numFmtId="165" fontId="0" fillId="0" borderId="4" xfId="0" applyNumberFormat="1" applyBorder="1"/>
    <xf numFmtId="4" fontId="0" fillId="0" borderId="4" xfId="0" applyNumberFormat="1" applyBorder="1"/>
    <xf numFmtId="0" fontId="4" fillId="4" borderId="2" xfId="5"/>
    <xf numFmtId="0" fontId="5" fillId="4" borderId="4" xfId="6" applyBorder="1" applyAlignment="1">
      <alignment horizontal="center" vertical="center"/>
    </xf>
    <xf numFmtId="0" fontId="5" fillId="4" borderId="4" xfId="6" applyBorder="1"/>
    <xf numFmtId="165" fontId="0" fillId="0" borderId="4" xfId="1" applyNumberFormat="1" applyFont="1" applyBorder="1"/>
    <xf numFmtId="10" fontId="0" fillId="0" borderId="4" xfId="2" applyNumberFormat="1" applyFont="1" applyBorder="1"/>
    <xf numFmtId="4" fontId="6" fillId="5" borderId="3" xfId="7" applyNumberFormat="1"/>
    <xf numFmtId="0" fontId="6" fillId="5" borderId="3" xfId="7"/>
    <xf numFmtId="0" fontId="5" fillId="4" borderId="4" xfId="6" applyBorder="1" applyAlignment="1"/>
    <xf numFmtId="6" fontId="4" fillId="4" borderId="2" xfId="5" applyNumberFormat="1" applyAlignment="1">
      <alignment horizontal="center" vertical="center"/>
    </xf>
    <xf numFmtId="0" fontId="3" fillId="3" borderId="0" xfId="4" applyAlignment="1">
      <alignment horizontal="left"/>
    </xf>
    <xf numFmtId="0" fontId="0" fillId="0" borderId="0" xfId="0" applyAlignment="1">
      <alignment vertical="center"/>
    </xf>
    <xf numFmtId="0" fontId="0" fillId="0" borderId="4" xfId="0" applyBorder="1" applyAlignment="1">
      <alignment vertical="top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0" xfId="0" applyBorder="1"/>
    <xf numFmtId="0" fontId="10" fillId="0" borderId="0" xfId="0" applyFont="1" applyBorder="1" applyAlignment="1">
      <alignment horizontal="center" vertical="center"/>
    </xf>
    <xf numFmtId="0" fontId="7" fillId="6" borderId="7" xfId="8" applyBorder="1" applyAlignment="1">
      <alignment horizontal="center" vertical="center"/>
    </xf>
    <xf numFmtId="0" fontId="7" fillId="6" borderId="8" xfId="8" applyBorder="1" applyAlignment="1">
      <alignment horizontal="center" vertical="center"/>
    </xf>
    <xf numFmtId="166" fontId="0" fillId="0" borderId="4" xfId="0" applyNumberFormat="1" applyBorder="1"/>
    <xf numFmtId="0" fontId="0" fillId="0" borderId="4" xfId="0" applyBorder="1" applyAlignment="1">
      <alignment vertical="top" wrapText="1"/>
    </xf>
    <xf numFmtId="0" fontId="3" fillId="3" borderId="0" xfId="4" applyAlignment="1">
      <alignment horizontal="center"/>
    </xf>
    <xf numFmtId="0" fontId="11" fillId="6" borderId="5" xfId="8" applyFont="1" applyBorder="1" applyAlignment="1">
      <alignment horizontal="center" vertical="center"/>
    </xf>
    <xf numFmtId="0" fontId="0" fillId="0" borderId="4" xfId="0" applyFont="1" applyBorder="1" applyAlignment="1">
      <alignment horizontal="left"/>
    </xf>
    <xf numFmtId="3" fontId="0" fillId="0" borderId="4" xfId="0" applyNumberFormat="1" applyBorder="1"/>
    <xf numFmtId="3" fontId="0" fillId="0" borderId="4" xfId="0" applyNumberFormat="1" applyBorder="1" applyAlignment="1">
      <alignment vertical="center"/>
    </xf>
    <xf numFmtId="44" fontId="0" fillId="0" borderId="4" xfId="1" applyFont="1" applyBorder="1"/>
    <xf numFmtId="0" fontId="9" fillId="7" borderId="4" xfId="0" applyFont="1" applyFill="1" applyBorder="1"/>
    <xf numFmtId="0" fontId="9" fillId="7" borderId="4" xfId="0" applyFont="1" applyFill="1" applyBorder="1" applyAlignment="1">
      <alignment vertical="center"/>
    </xf>
    <xf numFmtId="0" fontId="9" fillId="7" borderId="4" xfId="0" applyFont="1" applyFill="1" applyBorder="1" applyAlignment="1">
      <alignment wrapText="1"/>
    </xf>
    <xf numFmtId="0" fontId="7" fillId="6" borderId="4" xfId="8" applyBorder="1" applyAlignment="1">
      <alignment horizontal="left"/>
    </xf>
    <xf numFmtId="165" fontId="0" fillId="0" borderId="6" xfId="1" applyNumberFormat="1" applyFont="1" applyBorder="1"/>
    <xf numFmtId="165" fontId="0" fillId="0" borderId="6" xfId="0" applyNumberFormat="1" applyBorder="1"/>
    <xf numFmtId="44" fontId="9" fillId="0" borderId="4" xfId="1" applyFont="1" applyBorder="1" applyAlignment="1">
      <alignment vertical="center"/>
    </xf>
    <xf numFmtId="4" fontId="9" fillId="0" borderId="4" xfId="0" applyNumberFormat="1" applyFont="1" applyBorder="1"/>
    <xf numFmtId="44" fontId="9" fillId="0" borderId="4" xfId="1" applyFont="1" applyBorder="1"/>
    <xf numFmtId="44" fontId="1" fillId="0" borderId="4" xfId="1" applyFont="1" applyBorder="1"/>
    <xf numFmtId="44" fontId="1" fillId="0" borderId="4" xfId="1" applyFont="1" applyBorder="1" applyAlignment="1">
      <alignment vertical="center"/>
    </xf>
    <xf numFmtId="165" fontId="1" fillId="0" borderId="4" xfId="1" applyNumberFormat="1" applyFont="1" applyBorder="1"/>
    <xf numFmtId="0" fontId="13" fillId="0" borderId="9" xfId="9" applyFont="1" applyBorder="1" applyAlignment="1">
      <alignment horizontal="center"/>
    </xf>
    <xf numFmtId="0" fontId="0" fillId="0" borderId="10" xfId="0" applyBorder="1" applyAlignment="1">
      <alignment vertical="center"/>
    </xf>
    <xf numFmtId="0" fontId="9" fillId="8" borderId="5" xfId="0" applyFont="1" applyFill="1" applyBorder="1" applyAlignment="1">
      <alignment horizontal="center"/>
    </xf>
    <xf numFmtId="0" fontId="0" fillId="0" borderId="6" xfId="0" applyBorder="1"/>
    <xf numFmtId="0" fontId="9" fillId="8" borderId="11" xfId="0" applyFont="1" applyFill="1" applyBorder="1" applyAlignment="1">
      <alignment horizontal="center" vertical="top"/>
    </xf>
    <xf numFmtId="0" fontId="9" fillId="8" borderId="11" xfId="0" applyFont="1" applyFill="1" applyBorder="1" applyAlignment="1">
      <alignment horizontal="center" vertical="top" wrapText="1"/>
    </xf>
    <xf numFmtId="0" fontId="12" fillId="9" borderId="4" xfId="0" applyFont="1" applyFill="1" applyBorder="1" applyAlignment="1">
      <alignment horizontal="center"/>
    </xf>
    <xf numFmtId="4" fontId="12" fillId="0" borderId="4" xfId="0" applyNumberFormat="1" applyFont="1" applyBorder="1"/>
  </cellXfs>
  <cellStyles count="10">
    <cellStyle name="Bueno" xfId="3" builtinId="26"/>
    <cellStyle name="Cálculo" xfId="6" builtinId="22"/>
    <cellStyle name="Celda de comprobación" xfId="7" builtinId="23"/>
    <cellStyle name="Incorrecto" xfId="4" builtinId="27"/>
    <cellStyle name="Moneda" xfId="1" builtinId="4"/>
    <cellStyle name="Neutral" xfId="8" builtinId="28"/>
    <cellStyle name="Normal" xfId="0" builtinId="0"/>
    <cellStyle name="Porcentaje" xfId="2" builtinId="5"/>
    <cellStyle name="Salida" xfId="5" builtinId="21"/>
    <cellStyle name="Texto explicativo" xfId="9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D0F5-5006-4FD3-9DA1-38EF2A932027}">
  <dimension ref="A1:H10"/>
  <sheetViews>
    <sheetView workbookViewId="0">
      <selection activeCell="B12" sqref="B12"/>
    </sheetView>
  </sheetViews>
  <sheetFormatPr baseColWidth="10" defaultRowHeight="15" x14ac:dyDescent="0.25"/>
  <cols>
    <col min="2" max="2" width="19.140625" bestFit="1" customWidth="1"/>
    <col min="3" max="3" width="3.5703125" customWidth="1"/>
    <col min="4" max="7" width="13" bestFit="1" customWidth="1"/>
  </cols>
  <sheetData>
    <row r="1" spans="1:8" x14ac:dyDescent="0.25">
      <c r="A1" s="7" t="s">
        <v>9</v>
      </c>
    </row>
    <row r="2" spans="1:8" x14ac:dyDescent="0.25">
      <c r="C2" s="2"/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B3" s="2"/>
      <c r="C3" s="1"/>
      <c r="D3" s="1"/>
      <c r="E3" s="1"/>
      <c r="F3" s="1"/>
      <c r="G3" s="1"/>
      <c r="H3" s="24">
        <f>SUM(D6:G6)</f>
        <v>1395812.5</v>
      </c>
    </row>
    <row r="4" spans="1:8" x14ac:dyDescent="0.25">
      <c r="B4" s="3" t="s">
        <v>0</v>
      </c>
      <c r="C4" s="1"/>
      <c r="D4" s="5"/>
      <c r="E4" s="8">
        <v>0.25</v>
      </c>
      <c r="F4" s="8">
        <v>0.3</v>
      </c>
      <c r="G4" s="8">
        <v>0.35</v>
      </c>
      <c r="H4" s="24"/>
    </row>
    <row r="5" spans="1:8" x14ac:dyDescent="0.25">
      <c r="B5" s="3"/>
      <c r="C5" s="1"/>
      <c r="D5" s="1"/>
      <c r="E5" s="1"/>
      <c r="F5" s="1"/>
      <c r="G5" s="1"/>
      <c r="H5" s="24"/>
    </row>
    <row r="6" spans="1:8" x14ac:dyDescent="0.25">
      <c r="B6" s="3" t="s">
        <v>1</v>
      </c>
      <c r="C6" s="1"/>
      <c r="D6" s="4">
        <v>230000</v>
      </c>
      <c r="E6" s="4">
        <f>SUM(D6,PRODUCT(D6,E4))</f>
        <v>287500</v>
      </c>
      <c r="F6" s="4">
        <f t="shared" ref="F6:G6" si="0">SUM(E6,PRODUCT(E6,F4))</f>
        <v>373750</v>
      </c>
      <c r="G6" s="4">
        <f t="shared" si="0"/>
        <v>504562.5</v>
      </c>
      <c r="H6" s="24"/>
    </row>
    <row r="7" spans="1:8" x14ac:dyDescent="0.25">
      <c r="B7" s="3"/>
      <c r="C7" s="1"/>
      <c r="D7" s="1"/>
      <c r="E7" s="1"/>
      <c r="F7" s="1"/>
      <c r="G7" s="1"/>
      <c r="H7" s="24"/>
    </row>
    <row r="8" spans="1:8" x14ac:dyDescent="0.25">
      <c r="B8" s="3" t="s">
        <v>2</v>
      </c>
      <c r="C8" s="1"/>
      <c r="D8" s="6">
        <f>PRODUCT(D6,40%)</f>
        <v>92000</v>
      </c>
      <c r="E8" s="6">
        <f t="shared" ref="E8:F8" si="1">PRODUCT(E6,40%)</f>
        <v>115000</v>
      </c>
      <c r="F8" s="6">
        <f t="shared" si="1"/>
        <v>149500</v>
      </c>
      <c r="G8" s="6">
        <f>PRODUCT(G6,40%)</f>
        <v>201825</v>
      </c>
      <c r="H8" s="24"/>
    </row>
    <row r="9" spans="1:8" x14ac:dyDescent="0.25">
      <c r="B9" s="3"/>
      <c r="C9" s="1"/>
      <c r="D9" s="6"/>
      <c r="E9" s="6"/>
      <c r="F9" s="6"/>
      <c r="G9" s="6"/>
      <c r="H9" s="24"/>
    </row>
    <row r="10" spans="1:8" x14ac:dyDescent="0.25">
      <c r="B10" s="3" t="s">
        <v>3</v>
      </c>
      <c r="C10" s="1"/>
      <c r="D10" s="6">
        <f>SUM(D6,-D8)</f>
        <v>138000</v>
      </c>
      <c r="E10" s="6">
        <f t="shared" ref="E10:G10" si="2">SUM(E6,-E8)</f>
        <v>172500</v>
      </c>
      <c r="F10" s="6">
        <f t="shared" si="2"/>
        <v>224250</v>
      </c>
      <c r="G10" s="6">
        <f t="shared" si="2"/>
        <v>302737.5</v>
      </c>
      <c r="H10" s="24"/>
    </row>
  </sheetData>
  <mergeCells count="1">
    <mergeCell ref="H3:H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E9830-613D-4520-A05F-B95F33B1631C}">
  <dimension ref="A1:G15"/>
  <sheetViews>
    <sheetView workbookViewId="0"/>
  </sheetViews>
  <sheetFormatPr baseColWidth="10" defaultRowHeight="15" x14ac:dyDescent="0.25"/>
  <cols>
    <col min="2" max="2" width="20.28515625" bestFit="1" customWidth="1"/>
    <col min="3" max="3" width="16.140625" bestFit="1" customWidth="1"/>
    <col min="4" max="4" width="21.7109375" bestFit="1" customWidth="1"/>
    <col min="5" max="5" width="13.140625" bestFit="1" customWidth="1"/>
    <col min="7" max="7" width="17.5703125" bestFit="1" customWidth="1"/>
  </cols>
  <sheetData>
    <row r="1" spans="1:7" x14ac:dyDescent="0.25">
      <c r="A1" s="9" t="s">
        <v>10</v>
      </c>
    </row>
    <row r="2" spans="1:7" x14ac:dyDescent="0.25">
      <c r="B2" s="18" t="s">
        <v>11</v>
      </c>
      <c r="C2" s="18" t="s">
        <v>21</v>
      </c>
      <c r="D2" s="23" t="s">
        <v>12</v>
      </c>
      <c r="E2" s="23" t="s">
        <v>13</v>
      </c>
      <c r="F2" s="18" t="s">
        <v>27</v>
      </c>
      <c r="G2" s="18" t="s">
        <v>28</v>
      </c>
    </row>
    <row r="3" spans="1:7" x14ac:dyDescent="0.25">
      <c r="A3" s="16">
        <v>1</v>
      </c>
      <c r="B3" s="5" t="s">
        <v>14</v>
      </c>
      <c r="C3" s="15">
        <v>1.74</v>
      </c>
      <c r="D3" s="13">
        <v>38159</v>
      </c>
      <c r="E3" s="19">
        <v>230500</v>
      </c>
      <c r="F3" s="20">
        <v>0.15</v>
      </c>
      <c r="G3" s="14">
        <f>SUM(E3,PRODUCT(E3,F3))</f>
        <v>265075</v>
      </c>
    </row>
    <row r="4" spans="1:7" x14ac:dyDescent="0.25">
      <c r="A4" s="16">
        <v>2</v>
      </c>
      <c r="B4" s="5" t="s">
        <v>15</v>
      </c>
      <c r="C4" s="15">
        <v>1.77</v>
      </c>
      <c r="D4" s="13">
        <v>37213</v>
      </c>
      <c r="E4" s="19">
        <v>203250</v>
      </c>
      <c r="F4" s="20">
        <v>0.15</v>
      </c>
      <c r="G4" s="14">
        <f t="shared" ref="G4:G12" si="0">SUM(E4,PRODUCT(E4,F4))</f>
        <v>233737.5</v>
      </c>
    </row>
    <row r="5" spans="1:7" x14ac:dyDescent="0.25">
      <c r="A5" s="16">
        <v>3</v>
      </c>
      <c r="B5" s="5" t="s">
        <v>16</v>
      </c>
      <c r="C5" s="15">
        <v>1.88</v>
      </c>
      <c r="D5" s="13">
        <v>37500</v>
      </c>
      <c r="E5" s="19">
        <v>202950</v>
      </c>
      <c r="F5" s="20">
        <v>0.15</v>
      </c>
      <c r="G5" s="14">
        <f t="shared" si="0"/>
        <v>233392.5</v>
      </c>
    </row>
    <row r="6" spans="1:7" x14ac:dyDescent="0.25">
      <c r="A6" s="16">
        <v>4</v>
      </c>
      <c r="B6" s="5" t="s">
        <v>17</v>
      </c>
      <c r="C6" s="15">
        <v>1.77</v>
      </c>
      <c r="D6" s="13">
        <v>37606</v>
      </c>
      <c r="E6" s="19">
        <v>210000</v>
      </c>
      <c r="F6" s="20">
        <v>0.15</v>
      </c>
      <c r="G6" s="14">
        <f t="shared" si="0"/>
        <v>241500</v>
      </c>
    </row>
    <row r="7" spans="1:7" x14ac:dyDescent="0.25">
      <c r="A7" s="16">
        <v>5</v>
      </c>
      <c r="B7" s="5" t="s">
        <v>18</v>
      </c>
      <c r="C7" s="15">
        <v>1.75</v>
      </c>
      <c r="D7" s="13">
        <v>36248</v>
      </c>
      <c r="E7" s="19">
        <v>189900</v>
      </c>
      <c r="F7" s="20">
        <v>0.15</v>
      </c>
      <c r="G7" s="14">
        <f t="shared" si="0"/>
        <v>218385</v>
      </c>
    </row>
    <row r="8" spans="1:7" x14ac:dyDescent="0.25">
      <c r="A8" s="16">
        <v>6</v>
      </c>
      <c r="B8" s="5" t="s">
        <v>19</v>
      </c>
      <c r="C8" s="15">
        <v>1.78</v>
      </c>
      <c r="D8" s="13">
        <v>25863</v>
      </c>
      <c r="E8" s="19">
        <v>199999</v>
      </c>
      <c r="F8" s="20">
        <v>0.15</v>
      </c>
      <c r="G8" s="14">
        <f t="shared" si="0"/>
        <v>229998.85</v>
      </c>
    </row>
    <row r="9" spans="1:7" x14ac:dyDescent="0.25">
      <c r="A9" s="16">
        <v>7</v>
      </c>
      <c r="B9" s="5" t="s">
        <v>20</v>
      </c>
      <c r="C9" s="15">
        <v>1.56</v>
      </c>
      <c r="D9" s="13">
        <v>36892</v>
      </c>
      <c r="E9" s="19">
        <v>225000</v>
      </c>
      <c r="F9" s="20">
        <v>0.15</v>
      </c>
      <c r="G9" s="14">
        <f t="shared" si="0"/>
        <v>258750</v>
      </c>
    </row>
    <row r="10" spans="1:7" x14ac:dyDescent="0.25">
      <c r="A10" s="16">
        <v>8</v>
      </c>
      <c r="B10" s="5" t="s">
        <v>22</v>
      </c>
      <c r="C10" s="15">
        <v>2.06</v>
      </c>
      <c r="D10" s="13">
        <v>31046</v>
      </c>
      <c r="E10" s="19">
        <v>300000</v>
      </c>
      <c r="F10" s="20">
        <v>0.15</v>
      </c>
      <c r="G10" s="14">
        <f t="shared" si="0"/>
        <v>345000</v>
      </c>
    </row>
    <row r="11" spans="1:7" x14ac:dyDescent="0.25">
      <c r="A11" s="16">
        <v>9</v>
      </c>
      <c r="B11" s="5" t="s">
        <v>23</v>
      </c>
      <c r="C11" s="15">
        <v>1.99</v>
      </c>
      <c r="D11" s="13">
        <v>31592</v>
      </c>
      <c r="E11" s="19">
        <v>123500</v>
      </c>
      <c r="F11" s="20">
        <v>0.15</v>
      </c>
      <c r="G11" s="14">
        <f t="shared" si="0"/>
        <v>142025</v>
      </c>
    </row>
    <row r="12" spans="1:7" ht="15.75" thickBot="1" x14ac:dyDescent="0.3">
      <c r="A12" s="16">
        <v>10</v>
      </c>
      <c r="B12" s="11" t="s">
        <v>24</v>
      </c>
      <c r="C12" s="10">
        <v>1.85</v>
      </c>
      <c r="D12" s="12">
        <v>33748</v>
      </c>
      <c r="E12" s="19">
        <v>245000</v>
      </c>
      <c r="F12" s="20">
        <v>0.15</v>
      </c>
      <c r="G12" s="14">
        <f t="shared" si="0"/>
        <v>281750</v>
      </c>
    </row>
    <row r="13" spans="1:7" ht="16.5" thickTop="1" thickBot="1" x14ac:dyDescent="0.3">
      <c r="B13" s="17" t="s">
        <v>25</v>
      </c>
      <c r="C13" s="21">
        <f>AVERAGE(C3:C12)</f>
        <v>1.8150000000000002</v>
      </c>
    </row>
    <row r="14" spans="1:7" ht="16.5" thickTop="1" thickBot="1" x14ac:dyDescent="0.3">
      <c r="B14" s="17" t="s">
        <v>26</v>
      </c>
      <c r="C14" s="22">
        <f>MAX(C3:C12)</f>
        <v>2.06</v>
      </c>
    </row>
    <row r="15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FEA0-0B67-426C-A794-E2882C08E3EA}">
  <dimension ref="A1:I9"/>
  <sheetViews>
    <sheetView workbookViewId="0">
      <selection activeCell="E5" sqref="E5"/>
    </sheetView>
  </sheetViews>
  <sheetFormatPr baseColWidth="10" defaultRowHeight="15" x14ac:dyDescent="0.25"/>
  <cols>
    <col min="3" max="3" width="23.85546875" bestFit="1" customWidth="1"/>
    <col min="7" max="7" width="12" bestFit="1" customWidth="1"/>
  </cols>
  <sheetData>
    <row r="1" spans="1:9" x14ac:dyDescent="0.25">
      <c r="A1" s="25" t="s">
        <v>29</v>
      </c>
    </row>
    <row r="2" spans="1:9" x14ac:dyDescent="0.25">
      <c r="C2" s="37" t="s">
        <v>30</v>
      </c>
      <c r="D2" s="32"/>
      <c r="E2" s="32"/>
      <c r="F2" s="32"/>
      <c r="G2" s="33"/>
      <c r="H2" s="31"/>
      <c r="I2" s="31"/>
    </row>
    <row r="3" spans="1:9" ht="30" x14ac:dyDescent="0.25">
      <c r="C3" s="27" t="s">
        <v>31</v>
      </c>
      <c r="D3" s="27" t="s">
        <v>32</v>
      </c>
      <c r="E3" s="28" t="s">
        <v>33</v>
      </c>
      <c r="F3" s="35" t="s">
        <v>41</v>
      </c>
      <c r="G3" s="27" t="s">
        <v>34</v>
      </c>
      <c r="H3" s="30"/>
      <c r="I3" s="30"/>
    </row>
    <row r="4" spans="1:9" x14ac:dyDescent="0.25">
      <c r="C4" s="38" t="s">
        <v>35</v>
      </c>
      <c r="D4" s="29">
        <v>201</v>
      </c>
      <c r="E4" s="34">
        <f t="shared" ref="E4:E9" si="0">SUM(PRODUCT(0.5,D4),PRODUCT(0.5,D4,0.1))</f>
        <v>110.55</v>
      </c>
      <c r="F4" s="34">
        <f>SUM(PRODUCT(0.5,D4),PRODUCT(0.5,D4,0.1),PRODUCT(0.5,D4,0.5))</f>
        <v>160.80000000000001</v>
      </c>
      <c r="G4" s="34">
        <f>SUM(E4,F4)</f>
        <v>271.35000000000002</v>
      </c>
      <c r="H4" s="30"/>
      <c r="I4" s="30"/>
    </row>
    <row r="5" spans="1:9" x14ac:dyDescent="0.25">
      <c r="C5" s="38" t="s">
        <v>36</v>
      </c>
      <c r="D5" s="29">
        <v>304</v>
      </c>
      <c r="E5" s="34">
        <f t="shared" si="0"/>
        <v>167.2</v>
      </c>
      <c r="F5" s="34">
        <f t="shared" ref="F5:F9" si="1">SUM(PRODUCT(0.5,D5),PRODUCT(0.5,D5,0.1),PRODUCT(0.5,D5,0.5))</f>
        <v>243.2</v>
      </c>
      <c r="G5" s="34">
        <f t="shared" ref="G5:G9" si="2">SUM(E5,F5)</f>
        <v>410.4</v>
      </c>
      <c r="H5" s="30"/>
      <c r="I5" s="30"/>
    </row>
    <row r="6" spans="1:9" x14ac:dyDescent="0.25">
      <c r="C6" s="38" t="s">
        <v>37</v>
      </c>
      <c r="D6" s="29">
        <v>158</v>
      </c>
      <c r="E6" s="34">
        <f t="shared" si="0"/>
        <v>86.9</v>
      </c>
      <c r="F6" s="34">
        <f t="shared" si="1"/>
        <v>126.4</v>
      </c>
      <c r="G6" s="34">
        <f t="shared" si="2"/>
        <v>213.3</v>
      </c>
      <c r="H6" s="30"/>
      <c r="I6" s="30"/>
    </row>
    <row r="7" spans="1:9" x14ac:dyDescent="0.25">
      <c r="C7" s="38" t="s">
        <v>38</v>
      </c>
      <c r="D7" s="29">
        <v>209</v>
      </c>
      <c r="E7" s="34">
        <f t="shared" si="0"/>
        <v>114.95</v>
      </c>
      <c r="F7" s="34">
        <f t="shared" si="1"/>
        <v>167.2</v>
      </c>
      <c r="G7" s="34">
        <f t="shared" si="2"/>
        <v>282.14999999999998</v>
      </c>
      <c r="H7" s="30"/>
      <c r="I7" s="30"/>
    </row>
    <row r="8" spans="1:9" x14ac:dyDescent="0.25">
      <c r="C8" s="38" t="s">
        <v>39</v>
      </c>
      <c r="D8" s="29">
        <v>65</v>
      </c>
      <c r="E8" s="34">
        <f t="shared" si="0"/>
        <v>35.75</v>
      </c>
      <c r="F8" s="34">
        <f t="shared" si="1"/>
        <v>52</v>
      </c>
      <c r="G8" s="34">
        <f t="shared" si="2"/>
        <v>87.75</v>
      </c>
      <c r="H8" s="30"/>
      <c r="I8" s="30"/>
    </row>
    <row r="9" spans="1:9" x14ac:dyDescent="0.25">
      <c r="C9" s="38" t="s">
        <v>40</v>
      </c>
      <c r="D9" s="29">
        <v>152</v>
      </c>
      <c r="E9" s="34">
        <f t="shared" si="0"/>
        <v>83.6</v>
      </c>
      <c r="F9" s="34">
        <f t="shared" si="1"/>
        <v>121.6</v>
      </c>
      <c r="G9" s="34">
        <f t="shared" si="2"/>
        <v>205.2</v>
      </c>
      <c r="H9" s="30"/>
      <c r="I9" s="30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461E-56F5-4220-8A65-4C143BE8272E}">
  <dimension ref="A1:H22"/>
  <sheetViews>
    <sheetView zoomScale="115" zoomScaleNormal="115" workbookViewId="0">
      <selection activeCell="C4" sqref="C4:H4"/>
    </sheetView>
  </sheetViews>
  <sheetFormatPr baseColWidth="10" defaultRowHeight="15" x14ac:dyDescent="0.25"/>
  <cols>
    <col min="2" max="2" width="20.7109375" bestFit="1" customWidth="1"/>
    <col min="3" max="3" width="14" bestFit="1" customWidth="1"/>
    <col min="4" max="4" width="14.28515625" bestFit="1" customWidth="1"/>
    <col min="5" max="6" width="12.85546875" bestFit="1" customWidth="1"/>
    <col min="7" max="7" width="14" bestFit="1" customWidth="1"/>
    <col min="8" max="8" width="12.85546875" bestFit="1" customWidth="1"/>
  </cols>
  <sheetData>
    <row r="1" spans="1:8" x14ac:dyDescent="0.25">
      <c r="A1" s="36" t="s">
        <v>42</v>
      </c>
    </row>
    <row r="2" spans="1:8" x14ac:dyDescent="0.25">
      <c r="B2" s="45" t="s">
        <v>43</v>
      </c>
      <c r="C2" s="45"/>
      <c r="D2" s="45"/>
      <c r="E2" s="45"/>
      <c r="F2" s="45"/>
      <c r="G2" s="45"/>
      <c r="H2" s="45"/>
    </row>
    <row r="3" spans="1:8" ht="15.75" thickBot="1" x14ac:dyDescent="0.3">
      <c r="A3" s="26"/>
      <c r="B3" s="10"/>
      <c r="C3" s="57"/>
      <c r="D3" s="57"/>
      <c r="E3" s="57"/>
      <c r="F3" s="57"/>
      <c r="G3" s="57"/>
      <c r="H3" s="57"/>
    </row>
    <row r="4" spans="1:8" ht="31.5" thickTop="1" thickBot="1" x14ac:dyDescent="0.3">
      <c r="B4" s="56"/>
      <c r="C4" s="58" t="s">
        <v>44</v>
      </c>
      <c r="D4" s="58" t="s">
        <v>45</v>
      </c>
      <c r="E4" s="58" t="s">
        <v>46</v>
      </c>
      <c r="F4" s="58" t="s">
        <v>47</v>
      </c>
      <c r="G4" s="59" t="s">
        <v>48</v>
      </c>
      <c r="H4" s="59" t="s">
        <v>49</v>
      </c>
    </row>
    <row r="5" spans="1:8" s="26" customFormat="1" ht="21" customHeight="1" thickTop="1" x14ac:dyDescent="0.25">
      <c r="B5" s="1"/>
      <c r="C5" s="55"/>
      <c r="D5" s="55"/>
      <c r="E5" s="55"/>
      <c r="F5" s="55"/>
      <c r="G5" s="55"/>
      <c r="H5" s="55"/>
    </row>
    <row r="6" spans="1:8" x14ac:dyDescent="0.25">
      <c r="B6" s="42" t="s">
        <v>51</v>
      </c>
      <c r="C6" s="39">
        <v>3592</v>
      </c>
      <c r="D6" s="39">
        <v>4390</v>
      </c>
      <c r="E6" s="39">
        <v>3192</v>
      </c>
      <c r="F6" s="39">
        <v>4789</v>
      </c>
      <c r="G6" s="15">
        <f>SUM(C6,D6,E6,F6)</f>
        <v>15963</v>
      </c>
      <c r="H6" s="15">
        <f>AVERAGE(C6,D6,E6,F6)</f>
        <v>3990.75</v>
      </c>
    </row>
    <row r="7" spans="1:8" x14ac:dyDescent="0.25">
      <c r="B7" s="42" t="s">
        <v>50</v>
      </c>
      <c r="C7" s="19">
        <f>PRODUCT(C6,C18)</f>
        <v>143680</v>
      </c>
      <c r="D7" s="19">
        <f>PRODUCT(D6,C18)</f>
        <v>175600</v>
      </c>
      <c r="E7" s="19">
        <f>PRODUCT(E6,C18)</f>
        <v>127680</v>
      </c>
      <c r="F7" s="19">
        <f>PRODUCT(F6,C18)</f>
        <v>191560</v>
      </c>
      <c r="G7" s="19">
        <f t="shared" ref="G7:G22" si="0">SUM(C7,D7,E7,F7)</f>
        <v>638520</v>
      </c>
      <c r="H7" s="19">
        <f t="shared" ref="H7:H22" si="1">AVERAGE(C7,D7,E7,F7)</f>
        <v>159630</v>
      </c>
    </row>
    <row r="8" spans="1:8" x14ac:dyDescent="0.25">
      <c r="B8" s="42" t="s">
        <v>52</v>
      </c>
      <c r="C8" s="19">
        <f>PRODUCT(C6,C19)</f>
        <v>89800</v>
      </c>
      <c r="D8" s="19">
        <f>PRODUCT(D6,C19)</f>
        <v>109750</v>
      </c>
      <c r="E8" s="19">
        <f>PRODUCT(E6,C19)</f>
        <v>79800</v>
      </c>
      <c r="F8" s="19">
        <f>PRODUCT(F6,C19)</f>
        <v>119725</v>
      </c>
      <c r="G8" s="14">
        <f t="shared" si="0"/>
        <v>399075</v>
      </c>
      <c r="H8" s="19">
        <f t="shared" si="1"/>
        <v>99768.75</v>
      </c>
    </row>
    <row r="9" spans="1:8" x14ac:dyDescent="0.25">
      <c r="B9" s="42" t="s">
        <v>53</v>
      </c>
      <c r="C9" s="14">
        <f>SUM(C7,-C8)</f>
        <v>53880</v>
      </c>
      <c r="D9" s="14">
        <f t="shared" ref="D9:F9" si="2">SUM(D7,-D8)</f>
        <v>65850</v>
      </c>
      <c r="E9" s="14">
        <f t="shared" si="2"/>
        <v>47880</v>
      </c>
      <c r="F9" s="14">
        <f t="shared" si="2"/>
        <v>71835</v>
      </c>
      <c r="G9" s="14">
        <f t="shared" si="0"/>
        <v>239445</v>
      </c>
      <c r="H9" s="19">
        <f t="shared" si="1"/>
        <v>59861.25</v>
      </c>
    </row>
    <row r="10" spans="1:8" s="26" customFormat="1" x14ac:dyDescent="0.25">
      <c r="B10" s="43"/>
      <c r="C10" s="40"/>
      <c r="D10" s="40"/>
      <c r="E10" s="40"/>
      <c r="F10" s="40"/>
      <c r="G10" s="15"/>
      <c r="H10" s="15"/>
    </row>
    <row r="11" spans="1:8" x14ac:dyDescent="0.25">
      <c r="B11" s="42" t="s">
        <v>54</v>
      </c>
      <c r="C11" s="39">
        <v>8000</v>
      </c>
      <c r="D11" s="39">
        <v>8000</v>
      </c>
      <c r="E11" s="39">
        <v>9000</v>
      </c>
      <c r="F11" s="39">
        <v>9000</v>
      </c>
      <c r="G11" s="15">
        <f t="shared" si="0"/>
        <v>34000</v>
      </c>
      <c r="H11" s="15">
        <f t="shared" si="1"/>
        <v>8500</v>
      </c>
    </row>
    <row r="12" spans="1:8" x14ac:dyDescent="0.25">
      <c r="B12" s="42" t="s">
        <v>55</v>
      </c>
      <c r="C12" s="41">
        <v>10000</v>
      </c>
      <c r="D12" s="41">
        <v>10000</v>
      </c>
      <c r="E12" s="41">
        <v>10000</v>
      </c>
      <c r="F12" s="41">
        <v>10000</v>
      </c>
      <c r="G12" s="14">
        <f t="shared" si="0"/>
        <v>40000</v>
      </c>
      <c r="H12" s="14">
        <f t="shared" si="1"/>
        <v>10000</v>
      </c>
    </row>
    <row r="13" spans="1:8" x14ac:dyDescent="0.25">
      <c r="B13" s="42" t="s">
        <v>56</v>
      </c>
      <c r="C13" s="41">
        <v>21549</v>
      </c>
      <c r="D13" s="41">
        <v>26338</v>
      </c>
      <c r="E13" s="41">
        <v>19155</v>
      </c>
      <c r="F13" s="41">
        <v>28732</v>
      </c>
      <c r="G13" s="14">
        <f t="shared" si="0"/>
        <v>95774</v>
      </c>
      <c r="H13" s="14">
        <f t="shared" si="1"/>
        <v>23943.5</v>
      </c>
    </row>
    <row r="14" spans="1:8" x14ac:dyDescent="0.25">
      <c r="B14" s="42" t="s">
        <v>57</v>
      </c>
      <c r="C14" s="41">
        <f>SUM(C11,C12,C13)</f>
        <v>39549</v>
      </c>
      <c r="D14" s="41">
        <f t="shared" ref="D14:F14" si="3">SUM(D11,D12,D13)</f>
        <v>44338</v>
      </c>
      <c r="E14" s="41">
        <f t="shared" si="3"/>
        <v>38155</v>
      </c>
      <c r="F14" s="41">
        <f t="shared" si="3"/>
        <v>47732</v>
      </c>
      <c r="G14" s="14">
        <f t="shared" si="0"/>
        <v>169774</v>
      </c>
      <c r="H14" s="14">
        <f t="shared" si="1"/>
        <v>42443.5</v>
      </c>
    </row>
    <row r="15" spans="1:8" s="26" customFormat="1" x14ac:dyDescent="0.25">
      <c r="B15" s="43"/>
      <c r="C15" s="6"/>
      <c r="D15" s="6"/>
      <c r="E15" s="6"/>
      <c r="F15" s="6"/>
      <c r="G15" s="15"/>
      <c r="H15" s="15"/>
    </row>
    <row r="16" spans="1:8" x14ac:dyDescent="0.25">
      <c r="B16" s="42" t="s">
        <v>58</v>
      </c>
      <c r="C16" s="46">
        <f>SUM(C9,-C14)</f>
        <v>14331</v>
      </c>
      <c r="D16" s="46">
        <f t="shared" ref="D16:F16" si="4">SUM(D9,-D14)</f>
        <v>21512</v>
      </c>
      <c r="E16" s="46">
        <f t="shared" si="4"/>
        <v>9725</v>
      </c>
      <c r="F16" s="46">
        <f t="shared" si="4"/>
        <v>24103</v>
      </c>
      <c r="G16" s="47">
        <f t="shared" si="0"/>
        <v>69671</v>
      </c>
      <c r="H16" s="47">
        <f>AVERAGE(C16,D16,E16,F16)</f>
        <v>17417.75</v>
      </c>
    </row>
    <row r="17" spans="2:8" s="26" customFormat="1" x14ac:dyDescent="0.25">
      <c r="B17" s="43"/>
      <c r="C17" s="48"/>
      <c r="D17" s="48"/>
      <c r="E17" s="48"/>
      <c r="F17" s="48"/>
      <c r="G17" s="49"/>
      <c r="H17" s="49"/>
    </row>
    <row r="18" spans="2:8" x14ac:dyDescent="0.25">
      <c r="B18" s="42" t="s">
        <v>59</v>
      </c>
      <c r="C18" s="51">
        <v>40</v>
      </c>
      <c r="D18" s="50"/>
      <c r="E18" s="50"/>
      <c r="F18" s="50"/>
      <c r="G18" s="49"/>
      <c r="H18" s="49"/>
    </row>
    <row r="19" spans="2:8" x14ac:dyDescent="0.25">
      <c r="B19" s="42" t="s">
        <v>60</v>
      </c>
      <c r="C19" s="51">
        <v>25</v>
      </c>
      <c r="D19" s="50"/>
      <c r="E19" s="50"/>
      <c r="F19" s="50"/>
      <c r="G19" s="49"/>
      <c r="H19" s="49"/>
    </row>
    <row r="20" spans="2:8" s="26" customFormat="1" x14ac:dyDescent="0.25">
      <c r="B20" s="43"/>
      <c r="C20" s="52"/>
      <c r="D20" s="48"/>
      <c r="E20" s="48"/>
      <c r="F20" s="48"/>
      <c r="G20" s="49"/>
      <c r="H20" s="49"/>
    </row>
    <row r="21" spans="2:8" ht="30" x14ac:dyDescent="0.25">
      <c r="B21" s="44" t="s">
        <v>61</v>
      </c>
      <c r="C21" s="51">
        <f>MAX(C13:F13)</f>
        <v>28732</v>
      </c>
      <c r="D21" s="50"/>
      <c r="E21" s="50"/>
      <c r="F21" s="50"/>
      <c r="G21" s="49"/>
      <c r="H21" s="49"/>
    </row>
    <row r="22" spans="2:8" x14ac:dyDescent="0.25">
      <c r="B22" s="42" t="s">
        <v>62</v>
      </c>
      <c r="C22" s="53">
        <f>MIN(C16:F16)</f>
        <v>9725</v>
      </c>
      <c r="D22" s="50"/>
      <c r="E22" s="50"/>
      <c r="F22" s="50"/>
      <c r="G22" s="49"/>
      <c r="H22" s="49"/>
    </row>
  </sheetData>
  <mergeCells count="1">
    <mergeCell ref="B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A698-93D2-48AD-AD02-7F96FFB319D7}">
  <dimension ref="A1:J7"/>
  <sheetViews>
    <sheetView tabSelected="1" workbookViewId="0">
      <selection activeCell="F10" sqref="F10"/>
    </sheetView>
  </sheetViews>
  <sheetFormatPr baseColWidth="10" defaultRowHeight="15" x14ac:dyDescent="0.25"/>
  <cols>
    <col min="2" max="2" width="10.7109375" bestFit="1" customWidth="1"/>
    <col min="3" max="3" width="11.28515625" bestFit="1" customWidth="1"/>
    <col min="4" max="7" width="9" bestFit="1" customWidth="1"/>
    <col min="8" max="8" width="10.7109375" bestFit="1" customWidth="1"/>
  </cols>
  <sheetData>
    <row r="1" spans="1:10" ht="20.25" x14ac:dyDescent="0.3">
      <c r="A1" s="9" t="s">
        <v>63</v>
      </c>
      <c r="B1" s="54" t="s">
        <v>77</v>
      </c>
      <c r="C1" s="54"/>
      <c r="D1" s="54"/>
      <c r="E1" s="54"/>
      <c r="F1" s="54"/>
      <c r="G1" s="54"/>
      <c r="H1" s="54"/>
      <c r="I1" s="54"/>
      <c r="J1" s="54"/>
    </row>
    <row r="2" spans="1:10" ht="15.75" x14ac:dyDescent="0.25">
      <c r="B2" s="60" t="s">
        <v>64</v>
      </c>
      <c r="C2" s="60" t="s">
        <v>65</v>
      </c>
      <c r="D2" s="60" t="s">
        <v>66</v>
      </c>
      <c r="E2" s="60" t="s">
        <v>67</v>
      </c>
      <c r="F2" s="60" t="s">
        <v>68</v>
      </c>
      <c r="G2" s="60" t="s">
        <v>8</v>
      </c>
      <c r="H2" s="60" t="s">
        <v>69</v>
      </c>
      <c r="I2" s="60" t="s">
        <v>70</v>
      </c>
      <c r="J2" s="60" t="s">
        <v>71</v>
      </c>
    </row>
    <row r="3" spans="1:10" ht="15.75" x14ac:dyDescent="0.25">
      <c r="B3" s="61">
        <v>1013</v>
      </c>
      <c r="C3" s="61" t="s">
        <v>73</v>
      </c>
      <c r="D3" s="61">
        <v>300</v>
      </c>
      <c r="E3" s="61">
        <v>75</v>
      </c>
      <c r="F3" s="61">
        <v>405</v>
      </c>
      <c r="G3" s="61">
        <f>SUM(D3:F3)</f>
        <v>780</v>
      </c>
      <c r="H3" s="61">
        <v>1000</v>
      </c>
      <c r="I3" s="61" t="str">
        <f>IF(G3&lt;=H3,"SI","NO")</f>
        <v>SI</v>
      </c>
      <c r="J3" s="61">
        <f>AVERAGE(D3:F3)</f>
        <v>260</v>
      </c>
    </row>
    <row r="4" spans="1:10" ht="15.75" x14ac:dyDescent="0.25">
      <c r="B4" s="61">
        <v>2121</v>
      </c>
      <c r="C4" s="61" t="s">
        <v>74</v>
      </c>
      <c r="D4" s="61">
        <v>562</v>
      </c>
      <c r="E4" s="61">
        <v>230</v>
      </c>
      <c r="F4" s="61"/>
      <c r="G4" s="61">
        <f t="shared" ref="G4:G6" si="0">SUM(D4:F4)</f>
        <v>792</v>
      </c>
      <c r="H4" s="61">
        <v>750</v>
      </c>
      <c r="I4" s="61" t="str">
        <f t="shared" ref="I4:I6" si="1">IF(G4&lt;=H4,"SI","NO")</f>
        <v>NO</v>
      </c>
      <c r="J4" s="61">
        <f t="shared" ref="J4:J6" si="2">AVERAGE(D4:F4)</f>
        <v>396</v>
      </c>
    </row>
    <row r="5" spans="1:10" ht="15.75" x14ac:dyDescent="0.25">
      <c r="B5" s="61">
        <v>2655</v>
      </c>
      <c r="C5" s="61" t="s">
        <v>75</v>
      </c>
      <c r="D5" s="61">
        <v>93</v>
      </c>
      <c r="E5" s="61">
        <v>0</v>
      </c>
      <c r="F5" s="61"/>
      <c r="G5" s="61">
        <f t="shared" si="0"/>
        <v>93</v>
      </c>
      <c r="H5" s="61">
        <v>40</v>
      </c>
      <c r="I5" s="61" t="str">
        <f t="shared" si="1"/>
        <v>NO</v>
      </c>
      <c r="J5" s="61">
        <f t="shared" si="2"/>
        <v>46.5</v>
      </c>
    </row>
    <row r="6" spans="1:10" ht="15.75" x14ac:dyDescent="0.25">
      <c r="B6" s="61">
        <v>1052</v>
      </c>
      <c r="C6" s="61" t="s">
        <v>76</v>
      </c>
      <c r="D6" s="61">
        <v>24</v>
      </c>
      <c r="E6" s="61">
        <v>15</v>
      </c>
      <c r="F6" s="61"/>
      <c r="G6" s="61">
        <f t="shared" si="0"/>
        <v>39</v>
      </c>
      <c r="H6" s="61">
        <v>220</v>
      </c>
      <c r="I6" s="61" t="str">
        <f t="shared" si="1"/>
        <v>SI</v>
      </c>
      <c r="J6" s="61">
        <f t="shared" si="2"/>
        <v>19.5</v>
      </c>
    </row>
    <row r="7" spans="1:10" ht="15.75" x14ac:dyDescent="0.25">
      <c r="B7" s="61" t="s">
        <v>72</v>
      </c>
      <c r="C7" s="61"/>
      <c r="D7" s="61">
        <f>SUM(D3:D6)</f>
        <v>979</v>
      </c>
      <c r="E7" s="61">
        <f t="shared" ref="E7:F7" si="3">SUM(E3:E6)</f>
        <v>320</v>
      </c>
      <c r="F7" s="61">
        <f t="shared" si="3"/>
        <v>405</v>
      </c>
      <c r="G7" s="61"/>
      <c r="H7" s="61"/>
      <c r="I7" s="61"/>
      <c r="J7" s="61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Thomas Rodas</cp:lastModifiedBy>
  <dcterms:created xsi:type="dcterms:W3CDTF">2023-09-06T17:41:16Z</dcterms:created>
  <dcterms:modified xsi:type="dcterms:W3CDTF">2023-09-13T02:17:33Z</dcterms:modified>
</cp:coreProperties>
</file>