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 Rodas\Desktop\LABO\"/>
    </mc:Choice>
  </mc:AlternateContent>
  <xr:revisionPtr revIDLastSave="0" documentId="13_ncr:1_{A35E27D5-60AC-4DC9-8115-C4B3297F06A0}" xr6:coauthVersionLast="47" xr6:coauthVersionMax="47" xr10:uidLastSave="{00000000-0000-0000-0000-000000000000}"/>
  <bookViews>
    <workbookView xWindow="-120" yWindow="-120" windowWidth="20730" windowHeight="11160" activeTab="3" xr2:uid="{6347E647-1715-4778-8150-261AC02A861A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4" l="1"/>
  <c r="J12" i="4"/>
  <c r="J11" i="4"/>
  <c r="J10" i="4"/>
  <c r="J9" i="4"/>
  <c r="J8" i="4"/>
  <c r="J7" i="4"/>
  <c r="J6" i="4"/>
  <c r="J5" i="4"/>
  <c r="J4" i="4"/>
  <c r="J3" i="4"/>
  <c r="P21" i="3"/>
  <c r="P20" i="3"/>
  <c r="N21" i="3"/>
  <c r="N20" i="3"/>
  <c r="M21" i="3"/>
  <c r="Q21" i="3" s="1"/>
  <c r="M20" i="3"/>
  <c r="Q20" i="3" s="1"/>
  <c r="P17" i="3"/>
  <c r="P16" i="3"/>
  <c r="P15" i="3"/>
  <c r="P14" i="3"/>
  <c r="R21" i="3" s="1"/>
  <c r="P13" i="3"/>
  <c r="P12" i="3"/>
  <c r="P11" i="3"/>
  <c r="P10" i="3"/>
  <c r="P9" i="3"/>
  <c r="P8" i="3"/>
  <c r="P7" i="3"/>
  <c r="P6" i="3"/>
  <c r="P5" i="3"/>
  <c r="P4" i="3"/>
  <c r="R20" i="3" s="1"/>
  <c r="P3" i="3"/>
  <c r="H11" i="3"/>
  <c r="H10" i="3"/>
  <c r="H9" i="3"/>
  <c r="H8" i="3"/>
  <c r="H7" i="3"/>
  <c r="H6" i="3"/>
  <c r="H17" i="3"/>
  <c r="H16" i="3"/>
  <c r="H15" i="3"/>
  <c r="H14" i="3"/>
  <c r="O20" i="3" s="1"/>
  <c r="H13" i="3"/>
  <c r="H12" i="3"/>
  <c r="H5" i="3"/>
  <c r="O21" i="3" s="1"/>
  <c r="H4" i="3"/>
  <c r="H3" i="3"/>
  <c r="H8" i="1"/>
  <c r="B20" i="2"/>
  <c r="B19" i="2"/>
  <c r="B18" i="2"/>
  <c r="B17" i="2"/>
  <c r="B16" i="2"/>
  <c r="B15" i="2"/>
  <c r="B14" i="2"/>
  <c r="B13" i="2"/>
  <c r="B12" i="2"/>
  <c r="B11" i="2"/>
  <c r="H15" i="1"/>
  <c r="H14" i="1"/>
  <c r="H13" i="1"/>
  <c r="H10" i="1"/>
  <c r="H9" i="1"/>
  <c r="H2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<sst xmlns="http://schemas.openxmlformats.org/spreadsheetml/2006/main" count="269" uniqueCount="142">
  <si>
    <t>EJ 1</t>
  </si>
  <si>
    <t>Alumno</t>
  </si>
  <si>
    <t>Clase</t>
  </si>
  <si>
    <t>Orientación</t>
  </si>
  <si>
    <t>Nota</t>
  </si>
  <si>
    <t>Pablo</t>
  </si>
  <si>
    <t>Santiago</t>
  </si>
  <si>
    <t>Raúl</t>
  </si>
  <si>
    <t>Ignacio</t>
  </si>
  <si>
    <t>Manuel</t>
  </si>
  <si>
    <t>Enrique</t>
  </si>
  <si>
    <t>Ramón</t>
  </si>
  <si>
    <t>Pedro</t>
  </si>
  <si>
    <t>Javier</t>
  </si>
  <si>
    <t>A</t>
  </si>
  <si>
    <t>B</t>
  </si>
  <si>
    <t>C</t>
  </si>
  <si>
    <t>Letras</t>
  </si>
  <si>
    <t>Ciencias</t>
  </si>
  <si>
    <t>NOTA MEDIA</t>
  </si>
  <si>
    <t>NOTA MÁX</t>
  </si>
  <si>
    <t>NOTA + BAJA</t>
  </si>
  <si>
    <t>N° Alumnos</t>
  </si>
  <si>
    <t>Nota Media Letras</t>
  </si>
  <si>
    <t>Nota media Ciencias</t>
  </si>
  <si>
    <t>Nota media A</t>
  </si>
  <si>
    <t>Nota media B</t>
  </si>
  <si>
    <t>Nota media clase C</t>
  </si>
  <si>
    <t>Nombre:</t>
  </si>
  <si>
    <t>Nota:</t>
  </si>
  <si>
    <t>clase:</t>
  </si>
  <si>
    <t>Alumnos con nota mayor o igual a 7</t>
  </si>
  <si>
    <t>EJ 2</t>
  </si>
  <si>
    <t>ALTURA</t>
  </si>
  <si>
    <t>EDAD</t>
  </si>
  <si>
    <t>LONG. MANO</t>
  </si>
  <si>
    <t>LONG. PIE</t>
  </si>
  <si>
    <t>PESO</t>
  </si>
  <si>
    <t>OJOS</t>
  </si>
  <si>
    <t>PELO</t>
  </si>
  <si>
    <t>JUAN</t>
  </si>
  <si>
    <t>PABLO</t>
  </si>
  <si>
    <t>JAVIER</t>
  </si>
  <si>
    <t>VERDE</t>
  </si>
  <si>
    <t>AZÚL</t>
  </si>
  <si>
    <t>RUBIO</t>
  </si>
  <si>
    <t>CASTAÑO</t>
  </si>
  <si>
    <t>CALVO</t>
  </si>
  <si>
    <t>EJ 3</t>
  </si>
  <si>
    <t>Referencia</t>
  </si>
  <si>
    <t>Producto</t>
  </si>
  <si>
    <t>Unidades</t>
  </si>
  <si>
    <t>Stock</t>
  </si>
  <si>
    <t>Color</t>
  </si>
  <si>
    <t>Proveedor</t>
  </si>
  <si>
    <t>Departamento</t>
  </si>
  <si>
    <t>Salarios</t>
  </si>
  <si>
    <t>R001</t>
  </si>
  <si>
    <t>R002</t>
  </si>
  <si>
    <t>R003</t>
  </si>
  <si>
    <t>R004</t>
  </si>
  <si>
    <t>R005</t>
  </si>
  <si>
    <t>R006</t>
  </si>
  <si>
    <t>R007</t>
  </si>
  <si>
    <t>R008</t>
  </si>
  <si>
    <t>R009</t>
  </si>
  <si>
    <t>R010</t>
  </si>
  <si>
    <t>R011</t>
  </si>
  <si>
    <t>R012</t>
  </si>
  <si>
    <t>R013</t>
  </si>
  <si>
    <t>R014</t>
  </si>
  <si>
    <t>R015</t>
  </si>
  <si>
    <t>Guantes</t>
  </si>
  <si>
    <t>Gafas</t>
  </si>
  <si>
    <t>Gorra</t>
  </si>
  <si>
    <t>Camiseta</t>
  </si>
  <si>
    <t>Sudadera</t>
  </si>
  <si>
    <t>Gorro</t>
  </si>
  <si>
    <t>Calcetines</t>
  </si>
  <si>
    <t>Pantalones</t>
  </si>
  <si>
    <t>Camisa</t>
  </si>
  <si>
    <t>Jersey</t>
  </si>
  <si>
    <t>Pañuelo</t>
  </si>
  <si>
    <t>Chaqueta</t>
  </si>
  <si>
    <t>Falda</t>
  </si>
  <si>
    <t>Pijama</t>
  </si>
  <si>
    <t>Camisón</t>
  </si>
  <si>
    <t>Amarillo</t>
  </si>
  <si>
    <t>Azúl</t>
  </si>
  <si>
    <t>Blanco</t>
  </si>
  <si>
    <t>Gris</t>
  </si>
  <si>
    <t>Rojo</t>
  </si>
  <si>
    <t>Verde</t>
  </si>
  <si>
    <t>Guante</t>
  </si>
  <si>
    <t>Ropajes S.L</t>
  </si>
  <si>
    <t>Ateliere S.A</t>
  </si>
  <si>
    <t>A_dept</t>
  </si>
  <si>
    <t>B_dept</t>
  </si>
  <si>
    <t>C_dept</t>
  </si>
  <si>
    <t>D_dept</t>
  </si>
  <si>
    <t>Departamentos</t>
  </si>
  <si>
    <t>Salario</t>
  </si>
  <si>
    <t>Bajo</t>
  </si>
  <si>
    <t>Medio</t>
  </si>
  <si>
    <t>Alto</t>
  </si>
  <si>
    <t>EJ 4</t>
  </si>
  <si>
    <t>ID</t>
  </si>
  <si>
    <t>Edad</t>
  </si>
  <si>
    <t>Jornada (horas)</t>
  </si>
  <si>
    <t>Ventas</t>
  </si>
  <si>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</si>
  <si>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</si>
  <si>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</si>
  <si>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</si>
  <si>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</si>
  <si>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</si>
  <si>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</si>
  <si>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</si>
  <si>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</si>
  <si>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</si>
  <si>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</si>
  <si>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</si>
  <si>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</si>
  <si>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</si>
  <si>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</si>
  <si>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Dept1</t>
  </si>
  <si>
    <t>Dept3</t>
  </si>
  <si>
    <t>Dept6</t>
  </si>
  <si>
    <t>Dept5</t>
  </si>
  <si>
    <t>Dept4</t>
  </si>
  <si>
    <t>Dept2</t>
  </si>
  <si>
    <t xml:space="preserve">Números de comerciales de la lista: </t>
  </si>
  <si>
    <t>Edad medo de los comerciales</t>
  </si>
  <si>
    <t>Jornada media de los empleados</t>
  </si>
  <si>
    <t>Suma de las ventas realizadas</t>
  </si>
  <si>
    <t>Número de comerciales en el departamento 1:</t>
  </si>
  <si>
    <t>Media de edad de los comerciales depto 2:</t>
  </si>
  <si>
    <t xml:space="preserve">Suma de las ventas de los empleados del depto 3: </t>
  </si>
  <si>
    <t>Suma de las ventas de los empleados del depto 4 y 5:</t>
  </si>
  <si>
    <t>Media de las ventas de los empleados mayores de 40:</t>
  </si>
  <si>
    <t xml:space="preserve">Media de la jornada de los empleados que venden más de 1.500  €: </t>
  </si>
  <si>
    <t>Suma de las ventas mayores de 1.200€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</si>
</sst>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74" formatCode="_-* #,##0.00\ [$€-C0A]_-;\-* #,##0.00\ [$€-C0A]_-;_-* &quot;-&quot;??\ [$€-C0A]_-;_-@_-"/>
    <numFmt numFmtId="178" formatCode="_-* #,##0\ [$€-C0A]_-;\-* #,##0\ [$€-C0A]_-;_-* &quot;-&quot;??\ [$€-C0A]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2"/>
      <color rgb="FF7F7F7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00B050"/>
        <bgColor indexed="64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" fillId="6" borderId="9" applyNumberFormat="0" applyFont="0" applyAlignment="0" applyProtection="0"/>
  </cellStyleXfs>
  <cellXfs count="66">
    <xf numFmtId="0" fontId="0" fillId="0" borderId="0" xfId="0"/>
    <xf numFmtId="0" fontId="3" fillId="3" borderId="0" xfId="3"/>
    <xf numFmtId="0" fontId="0" fillId="0" borderId="2" xfId="0" applyBorder="1"/>
    <xf numFmtId="0" fontId="4" fillId="4" borderId="1" xfId="4"/>
    <xf numFmtId="164" fontId="0" fillId="0" borderId="2" xfId="0" applyNumberFormat="1" applyBorder="1"/>
    <xf numFmtId="0" fontId="4" fillId="4" borderId="4" xfId="4" applyBorder="1"/>
    <xf numFmtId="164" fontId="0" fillId="0" borderId="3" xfId="0" applyNumberFormat="1" applyBorder="1"/>
    <xf numFmtId="0" fontId="4" fillId="4" borderId="2" xfId="4" applyBorder="1"/>
    <xf numFmtId="0" fontId="0" fillId="0" borderId="2" xfId="0" applyBorder="1" applyAlignment="1">
      <alignment horizontal="center"/>
    </xf>
    <xf numFmtId="0" fontId="4" fillId="4" borderId="2" xfId="4" applyBorder="1" applyAlignment="1">
      <alignment wrapText="1"/>
    </xf>
    <xf numFmtId="0" fontId="6" fillId="5" borderId="0" xfId="2" applyFont="1" applyFill="1"/>
    <xf numFmtId="0" fontId="0" fillId="0" borderId="5" xfId="0" applyBorder="1"/>
    <xf numFmtId="0" fontId="0" fillId="0" borderId="8" xfId="0" applyBorder="1"/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5" fillId="0" borderId="0" xfId="5"/>
    <xf numFmtId="0" fontId="0" fillId="0" borderId="2" xfId="1" applyNumberFormat="1" applyFont="1" applyBorder="1" applyAlignment="1">
      <alignment horizontal="center"/>
    </xf>
    <xf numFmtId="0" fontId="7" fillId="0" borderId="0" xfId="0" applyFont="1"/>
    <xf numFmtId="0" fontId="0" fillId="0" borderId="0" xfId="0" applyBorder="1"/>
    <xf numFmtId="0" fontId="0" fillId="0" borderId="7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6" fillId="5" borderId="8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6" fillId="5" borderId="16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9" fillId="6" borderId="9" xfId="7" applyFont="1" applyBorder="1"/>
    <xf numFmtId="0" fontId="9" fillId="6" borderId="17" xfId="7" applyFont="1" applyBorder="1"/>
    <xf numFmtId="0" fontId="6" fillId="5" borderId="11" xfId="0" applyFont="1" applyFill="1" applyBorder="1"/>
    <xf numFmtId="0" fontId="6" fillId="5" borderId="12" xfId="0" applyFont="1" applyFill="1" applyBorder="1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3" fontId="0" fillId="0" borderId="14" xfId="0" applyNumberFormat="1" applyBorder="1"/>
    <xf numFmtId="3" fontId="0" fillId="0" borderId="15" xfId="0" applyNumberFormat="1" applyBorder="1"/>
    <xf numFmtId="3" fontId="0" fillId="0" borderId="13" xfId="0" applyNumberFormat="1" applyBorder="1" applyAlignment="1">
      <alignment horizontal="left"/>
    </xf>
    <xf numFmtId="3" fontId="0" fillId="0" borderId="6" xfId="0" applyNumberFormat="1" applyBorder="1" applyAlignment="1">
      <alignment horizontal="left"/>
    </xf>
    <xf numFmtId="3" fontId="9" fillId="6" borderId="18" xfId="7" applyNumberFormat="1" applyFont="1" applyBorder="1"/>
    <xf numFmtId="3" fontId="9" fillId="6" borderId="19" xfId="7" applyNumberFormat="1" applyFont="1" applyBorder="1"/>
    <xf numFmtId="0" fontId="0" fillId="6" borderId="9" xfId="7" applyFont="1" applyBorder="1"/>
    <xf numFmtId="0" fontId="0" fillId="6" borderId="17" xfId="7" applyFont="1" applyBorder="1"/>
    <xf numFmtId="3" fontId="0" fillId="6" borderId="18" xfId="7" applyNumberFormat="1" applyFont="1" applyBorder="1"/>
    <xf numFmtId="3" fontId="0" fillId="6" borderId="19" xfId="7" applyNumberFormat="1" applyFont="1" applyBorder="1"/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8" fontId="0" fillId="0" borderId="14" xfId="6" applyNumberFormat="1" applyFont="1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8" fontId="0" fillId="0" borderId="15" xfId="6" applyNumberFormat="1" applyFont="1" applyBorder="1"/>
    <xf numFmtId="0" fontId="0" fillId="7" borderId="5" xfId="0" applyFill="1" applyBorder="1"/>
    <xf numFmtId="0" fontId="0" fillId="7" borderId="6" xfId="0" applyFill="1" applyBorder="1"/>
    <xf numFmtId="178" fontId="0" fillId="0" borderId="10" xfId="0" applyNumberFormat="1" applyBorder="1"/>
    <xf numFmtId="0" fontId="10" fillId="0" borderId="0" xfId="5" applyFont="1" applyAlignment="1">
      <alignment horizontal="right"/>
    </xf>
    <xf numFmtId="178" fontId="0" fillId="0" borderId="15" xfId="0" applyNumberFormat="1" applyBorder="1"/>
    <xf numFmtId="174" fontId="0" fillId="0" borderId="10" xfId="0" applyNumberFormat="1" applyBorder="1"/>
  </cellXfs>
  <cellStyles count="8">
    <cellStyle name="Bueno" xfId="2" builtinId="26"/>
    <cellStyle name="Celda de comprobación" xfId="4" builtinId="23"/>
    <cellStyle name="Incorrecto" xfId="3" builtinId="27"/>
    <cellStyle name="Millares" xfId="1" builtinId="3"/>
    <cellStyle name="Moneda" xfId="6" builtinId="4"/>
    <cellStyle name="Normal" xfId="0" builtinId="0"/>
    <cellStyle name="Notas" xfId="7" builtinId="10"/>
    <cellStyle name="Texto explicativo" xfId="5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EEEDF-E071-4270-8044-79A116F57E58}">
  <dimension ref="A1:H15"/>
  <sheetViews>
    <sheetView workbookViewId="0">
      <selection activeCell="I10" sqref="I10"/>
    </sheetView>
  </sheetViews>
  <sheetFormatPr baseColWidth="10" defaultRowHeight="15" x14ac:dyDescent="0.25"/>
  <cols>
    <col min="7" max="7" width="19.140625" bestFit="1" customWidth="1"/>
    <col min="8" max="8" width="12.5703125" bestFit="1" customWidth="1"/>
  </cols>
  <sheetData>
    <row r="1" spans="1:8" ht="15.75" thickBot="1" x14ac:dyDescent="0.3">
      <c r="A1" s="1" t="s">
        <v>0</v>
      </c>
    </row>
    <row r="2" spans="1:8" ht="16.5" thickTop="1" thickBot="1" x14ac:dyDescent="0.3">
      <c r="B2" s="3" t="s">
        <v>1</v>
      </c>
      <c r="C2" s="3" t="s">
        <v>2</v>
      </c>
      <c r="D2" s="3" t="s">
        <v>3</v>
      </c>
      <c r="E2" s="3" t="s">
        <v>4</v>
      </c>
      <c r="G2" s="3" t="s">
        <v>19</v>
      </c>
      <c r="H2" s="4">
        <f>AVERAGE(E3:E11)</f>
        <v>7.1111111111111107</v>
      </c>
    </row>
    <row r="3" spans="1:8" ht="16.5" thickTop="1" thickBot="1" x14ac:dyDescent="0.3">
      <c r="B3" s="2" t="s">
        <v>5</v>
      </c>
      <c r="C3" s="2" t="s">
        <v>14</v>
      </c>
      <c r="D3" s="2" t="s">
        <v>17</v>
      </c>
      <c r="E3" s="2">
        <v>6</v>
      </c>
      <c r="G3" s="3" t="s">
        <v>20</v>
      </c>
      <c r="H3" s="2">
        <f>MAX(E3:E11)</f>
        <v>9.5</v>
      </c>
    </row>
    <row r="4" spans="1:8" ht="16.5" thickTop="1" thickBot="1" x14ac:dyDescent="0.3">
      <c r="B4" s="2" t="s">
        <v>6</v>
      </c>
      <c r="C4" s="2" t="s">
        <v>15</v>
      </c>
      <c r="D4" s="2" t="s">
        <v>18</v>
      </c>
      <c r="E4" s="2">
        <v>7</v>
      </c>
      <c r="G4" s="3" t="s">
        <v>21</v>
      </c>
      <c r="H4" s="2">
        <f>MIN(E3:E11)</f>
        <v>5</v>
      </c>
    </row>
    <row r="5" spans="1:8" ht="16.5" thickTop="1" thickBot="1" x14ac:dyDescent="0.3">
      <c r="B5" s="2" t="s">
        <v>7</v>
      </c>
      <c r="C5" s="2" t="s">
        <v>16</v>
      </c>
      <c r="D5" s="2" t="s">
        <v>17</v>
      </c>
      <c r="E5" s="2">
        <v>8.5</v>
      </c>
      <c r="G5" s="3" t="s">
        <v>22</v>
      </c>
      <c r="H5" s="2">
        <f>COUNTA(B3:B11)</f>
        <v>9</v>
      </c>
    </row>
    <row r="6" spans="1:8" ht="16.5" thickTop="1" thickBot="1" x14ac:dyDescent="0.3">
      <c r="B6" s="2" t="s">
        <v>8</v>
      </c>
      <c r="C6" s="2" t="s">
        <v>14</v>
      </c>
      <c r="D6" s="2" t="s">
        <v>17</v>
      </c>
      <c r="E6" s="2">
        <v>6.5</v>
      </c>
      <c r="G6" s="3" t="s">
        <v>23</v>
      </c>
      <c r="H6" s="2">
        <f>AVERAGE(E3,E5,E6,E9,E11)</f>
        <v>6.7</v>
      </c>
    </row>
    <row r="7" spans="1:8" ht="16.5" thickTop="1" thickBot="1" x14ac:dyDescent="0.3">
      <c r="B7" s="2" t="s">
        <v>9</v>
      </c>
      <c r="C7" s="2" t="s">
        <v>14</v>
      </c>
      <c r="D7" s="2" t="s">
        <v>18</v>
      </c>
      <c r="E7" s="2">
        <v>9.5</v>
      </c>
      <c r="G7" s="5" t="s">
        <v>24</v>
      </c>
      <c r="H7" s="6">
        <f>AVERAGE(E4,E7,E8,E10)</f>
        <v>7.625</v>
      </c>
    </row>
    <row r="8" spans="1:8" ht="16.5" thickTop="1" thickBot="1" x14ac:dyDescent="0.3">
      <c r="B8" s="2" t="s">
        <v>10</v>
      </c>
      <c r="C8" s="2" t="s">
        <v>15</v>
      </c>
      <c r="D8" s="2" t="s">
        <v>18</v>
      </c>
      <c r="E8" s="2">
        <v>8</v>
      </c>
      <c r="G8" s="3" t="s">
        <v>25</v>
      </c>
      <c r="H8" s="4">
        <f>AVERAGE(E3,E6,E7)</f>
        <v>7.333333333333333</v>
      </c>
    </row>
    <row r="9" spans="1:8" ht="16.5" thickTop="1" thickBot="1" x14ac:dyDescent="0.3">
      <c r="B9" s="2" t="s">
        <v>11</v>
      </c>
      <c r="C9" s="2" t="s">
        <v>15</v>
      </c>
      <c r="D9" s="2" t="s">
        <v>17</v>
      </c>
      <c r="E9" s="2">
        <v>7.5</v>
      </c>
      <c r="G9" s="3" t="s">
        <v>26</v>
      </c>
      <c r="H9" s="2">
        <f>AVERAGE(E4,E8,E9)</f>
        <v>7.5</v>
      </c>
    </row>
    <row r="10" spans="1:8" ht="16.5" thickTop="1" thickBot="1" x14ac:dyDescent="0.3">
      <c r="B10" s="2" t="s">
        <v>12</v>
      </c>
      <c r="C10" s="2" t="s">
        <v>16</v>
      </c>
      <c r="D10" s="2" t="s">
        <v>18</v>
      </c>
      <c r="E10" s="2">
        <v>6</v>
      </c>
      <c r="G10" s="3" t="s">
        <v>27</v>
      </c>
      <c r="H10" s="2">
        <f>AVERAGE(E5,E10,E11)</f>
        <v>6.5</v>
      </c>
    </row>
    <row r="11" spans="1:8" ht="16.5" thickTop="1" thickBot="1" x14ac:dyDescent="0.3">
      <c r="B11" s="2" t="s">
        <v>13</v>
      </c>
      <c r="C11" s="2" t="s">
        <v>16</v>
      </c>
      <c r="D11" s="2" t="s">
        <v>17</v>
      </c>
      <c r="E11" s="2">
        <v>5</v>
      </c>
    </row>
    <row r="12" spans="1:8" ht="16.5" thickTop="1" thickBot="1" x14ac:dyDescent="0.3">
      <c r="G12" s="3" t="s">
        <v>28</v>
      </c>
      <c r="H12" s="8" t="s">
        <v>6</v>
      </c>
    </row>
    <row r="13" spans="1:8" ht="15.75" thickTop="1" x14ac:dyDescent="0.25">
      <c r="G13" s="7" t="s">
        <v>29</v>
      </c>
      <c r="H13" s="8">
        <f>VLOOKUP(H12,B3:E11,4,FALSE)</f>
        <v>7</v>
      </c>
    </row>
    <row r="14" spans="1:8" x14ac:dyDescent="0.25">
      <c r="G14" s="7" t="s">
        <v>30</v>
      </c>
      <c r="H14" s="8" t="str">
        <f>VLOOKUP(H12,B3:E11,2,FALSE)</f>
        <v>B</v>
      </c>
    </row>
    <row r="15" spans="1:8" ht="30" x14ac:dyDescent="0.25">
      <c r="G15" s="9" t="s">
        <v>31</v>
      </c>
      <c r="H15" s="2">
        <f>COUNTIF(E3:E11,"&gt;=7")</f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7B3F5-5C67-405D-9008-2957F469C900}">
  <dimension ref="A1:E21"/>
  <sheetViews>
    <sheetView workbookViewId="0">
      <selection activeCell="E21" sqref="E21"/>
    </sheetView>
  </sheetViews>
  <sheetFormatPr baseColWidth="10" defaultRowHeight="15" x14ac:dyDescent="0.25"/>
  <cols>
    <col min="1" max="1" width="4.140625" bestFit="1" customWidth="1"/>
    <col min="2" max="2" width="13.140625" bestFit="1" customWidth="1"/>
  </cols>
  <sheetData>
    <row r="1" spans="1:5" x14ac:dyDescent="0.25">
      <c r="A1" s="1" t="s">
        <v>32</v>
      </c>
    </row>
    <row r="2" spans="1:5" x14ac:dyDescent="0.25">
      <c r="C2" s="10" t="s">
        <v>40</v>
      </c>
      <c r="D2" s="10" t="s">
        <v>41</v>
      </c>
      <c r="E2" s="10" t="s">
        <v>42</v>
      </c>
    </row>
    <row r="3" spans="1:5" x14ac:dyDescent="0.25">
      <c r="B3" s="2" t="s">
        <v>33</v>
      </c>
      <c r="C3" s="11">
        <v>187</v>
      </c>
      <c r="D3" s="12">
        <v>167</v>
      </c>
      <c r="E3" s="12">
        <v>198</v>
      </c>
    </row>
    <row r="4" spans="1:5" x14ac:dyDescent="0.25">
      <c r="B4" s="2" t="s">
        <v>34</v>
      </c>
      <c r="C4" s="11">
        <v>30</v>
      </c>
      <c r="D4" s="12">
        <v>56</v>
      </c>
      <c r="E4" s="12">
        <v>39</v>
      </c>
    </row>
    <row r="5" spans="1:5" x14ac:dyDescent="0.25">
      <c r="B5" s="2" t="s">
        <v>35</v>
      </c>
      <c r="C5" s="11">
        <v>35</v>
      </c>
      <c r="D5" s="12">
        <v>40</v>
      </c>
      <c r="E5" s="12">
        <v>45</v>
      </c>
    </row>
    <row r="6" spans="1:5" x14ac:dyDescent="0.25">
      <c r="B6" s="2" t="s">
        <v>36</v>
      </c>
      <c r="C6" s="11">
        <v>40</v>
      </c>
      <c r="D6" s="12">
        <v>47</v>
      </c>
      <c r="E6" s="12">
        <v>43</v>
      </c>
    </row>
    <row r="7" spans="1:5" x14ac:dyDescent="0.25">
      <c r="B7" s="2" t="s">
        <v>37</v>
      </c>
      <c r="C7" s="11">
        <v>87</v>
      </c>
      <c r="D7" s="12">
        <v>69</v>
      </c>
      <c r="E7" s="12">
        <v>99</v>
      </c>
    </row>
    <row r="8" spans="1:5" x14ac:dyDescent="0.25">
      <c r="B8" s="2" t="s">
        <v>38</v>
      </c>
      <c r="C8" s="13" t="s">
        <v>43</v>
      </c>
      <c r="D8" s="14" t="s">
        <v>43</v>
      </c>
      <c r="E8" s="14" t="s">
        <v>44</v>
      </c>
    </row>
    <row r="9" spans="1:5" x14ac:dyDescent="0.25">
      <c r="B9" s="2" t="s">
        <v>39</v>
      </c>
      <c r="C9" s="15" t="s">
        <v>45</v>
      </c>
      <c r="D9" s="16" t="s">
        <v>46</v>
      </c>
      <c r="E9" s="16" t="s">
        <v>47</v>
      </c>
    </row>
    <row r="11" spans="1:5" x14ac:dyDescent="0.25">
      <c r="A11" s="17">
        <v>1</v>
      </c>
      <c r="B11" s="18">
        <f>IF(C3&gt;180,D3, E3)</f>
        <v>167</v>
      </c>
    </row>
    <row r="12" spans="1:5" x14ac:dyDescent="0.25">
      <c r="A12" s="17">
        <v>2</v>
      </c>
      <c r="B12" s="8" t="str">
        <f>IF(C9="CASTAÑO","Castaño","Otro")</f>
        <v>Otro</v>
      </c>
    </row>
    <row r="13" spans="1:5" x14ac:dyDescent="0.25">
      <c r="A13" s="17">
        <v>3</v>
      </c>
      <c r="B13" s="8" t="str">
        <f>IF(C7&gt;D7,C8,D8)</f>
        <v>VERDE</v>
      </c>
    </row>
    <row r="14" spans="1:5" x14ac:dyDescent="0.25">
      <c r="A14" s="17">
        <v>4</v>
      </c>
      <c r="B14" s="8">
        <f>IF(E4&gt;C4,SUM(C4,E4),AVERAGE(C4,E4))</f>
        <v>69</v>
      </c>
    </row>
    <row r="15" spans="1:5" x14ac:dyDescent="0.25">
      <c r="A15" s="17">
        <v>5</v>
      </c>
      <c r="B15" s="8" t="str">
        <f>IF(OR(C9="RUBIO",D9="RUBIO")," OK  ","  NO OK ")</f>
        <v xml:space="preserve"> OK  </v>
      </c>
    </row>
    <row r="16" spans="1:5" x14ac:dyDescent="0.25">
      <c r="A16" s="17">
        <v>6</v>
      </c>
      <c r="B16" s="8">
        <f>IF(D6&gt;D5,D3,D8)</f>
        <v>167</v>
      </c>
    </row>
    <row r="17" spans="1:2" x14ac:dyDescent="0.25">
      <c r="A17" s="17">
        <v>7</v>
      </c>
      <c r="B17" s="8" t="str">
        <f>IF(AND(C8="VERDE",C8="VERDE"),"Verde",E8)</f>
        <v>Verde</v>
      </c>
    </row>
    <row r="18" spans="1:2" x14ac:dyDescent="0.25">
      <c r="A18" s="17">
        <v>8</v>
      </c>
      <c r="B18" s="8" t="str">
        <f>IF(OR(C7&gt;100,D7&gt;100,E7&gt;100),"menos de 100","menos de 100")</f>
        <v>menos de 100</v>
      </c>
    </row>
    <row r="19" spans="1:2" x14ac:dyDescent="0.25">
      <c r="A19" s="17">
        <v>9</v>
      </c>
      <c r="B19" s="8" t="str">
        <f>IF(AND(C3&gt;180,D3&gt;160),"Altos","No clasificados")</f>
        <v>Altos</v>
      </c>
    </row>
    <row r="20" spans="1:2" x14ac:dyDescent="0.25">
      <c r="A20" s="17">
        <v>10</v>
      </c>
      <c r="B20" s="8" t="str">
        <f>IF(OR(C3&gt;180,D3&lt;180),"Juan más alto","Juan es más bajo")</f>
        <v>Juan más alto</v>
      </c>
    </row>
    <row r="21" spans="1:2" x14ac:dyDescent="0.25">
      <c r="B21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AC7AF-2014-4A64-B487-007A210437A4}">
  <dimension ref="A1:R29"/>
  <sheetViews>
    <sheetView zoomScale="55" zoomScaleNormal="55" workbookViewId="0">
      <selection activeCell="K18" sqref="K18"/>
    </sheetView>
  </sheetViews>
  <sheetFormatPr baseColWidth="10" defaultRowHeight="15" x14ac:dyDescent="0.25"/>
  <cols>
    <col min="3" max="3" width="11" customWidth="1"/>
    <col min="4" max="4" width="15.42578125" bestFit="1" customWidth="1"/>
    <col min="6" max="6" width="11" bestFit="1" customWidth="1"/>
    <col min="7" max="7" width="10" bestFit="1" customWidth="1"/>
    <col min="9" max="9" width="14.42578125" bestFit="1" customWidth="1"/>
    <col min="12" max="12" width="12.85546875" bestFit="1" customWidth="1"/>
    <col min="14" max="14" width="11" bestFit="1" customWidth="1"/>
    <col min="15" max="15" width="15" bestFit="1" customWidth="1"/>
    <col min="16" max="16" width="9.42578125" bestFit="1" customWidth="1"/>
    <col min="17" max="17" width="12.85546875" bestFit="1" customWidth="1"/>
  </cols>
  <sheetData>
    <row r="1" spans="1:16" x14ac:dyDescent="0.25">
      <c r="A1" s="1" t="s">
        <v>48</v>
      </c>
    </row>
    <row r="2" spans="1:16" x14ac:dyDescent="0.25">
      <c r="C2" s="29" t="s">
        <v>49</v>
      </c>
      <c r="D2" s="30" t="s">
        <v>50</v>
      </c>
      <c r="E2" s="38"/>
      <c r="F2" s="31" t="s">
        <v>49</v>
      </c>
      <c r="G2" s="32" t="s">
        <v>51</v>
      </c>
      <c r="H2" s="32" t="s">
        <v>52</v>
      </c>
      <c r="I2" s="33" t="s">
        <v>53</v>
      </c>
      <c r="J2" s="38"/>
      <c r="K2" s="31" t="s">
        <v>50</v>
      </c>
      <c r="L2" s="33" t="s">
        <v>54</v>
      </c>
      <c r="M2" s="38"/>
      <c r="N2" s="31" t="s">
        <v>49</v>
      </c>
      <c r="O2" s="32" t="s">
        <v>55</v>
      </c>
      <c r="P2" s="33" t="s">
        <v>56</v>
      </c>
    </row>
    <row r="3" spans="1:16" ht="16.5" customHeight="1" x14ac:dyDescent="0.25">
      <c r="C3" s="39" t="s">
        <v>57</v>
      </c>
      <c r="D3" s="23" t="s">
        <v>72</v>
      </c>
      <c r="F3" s="40" t="s">
        <v>59</v>
      </c>
      <c r="G3" s="42">
        <v>300</v>
      </c>
      <c r="H3" s="34" t="str">
        <f>VLOOKUP(G3,I20:J29,2,FALSE)</f>
        <v>Bajo</v>
      </c>
      <c r="I3" s="25" t="s">
        <v>87</v>
      </c>
      <c r="K3" s="24" t="s">
        <v>78</v>
      </c>
      <c r="L3" s="25" t="s">
        <v>94</v>
      </c>
      <c r="N3" s="40" t="s">
        <v>57</v>
      </c>
      <c r="O3" s="20" t="s">
        <v>96</v>
      </c>
      <c r="P3" s="48">
        <f>VLOOKUP(O3,D20:E23,2,FALSE)</f>
        <v>100000</v>
      </c>
    </row>
    <row r="4" spans="1:16" x14ac:dyDescent="0.25">
      <c r="C4" s="40" t="s">
        <v>58</v>
      </c>
      <c r="D4" s="25" t="s">
        <v>73</v>
      </c>
      <c r="F4" s="40" t="s">
        <v>66</v>
      </c>
      <c r="G4" s="42">
        <v>900</v>
      </c>
      <c r="H4" s="34" t="str">
        <f>VLOOKUP(G4,I20:J29,2,FALSE)</f>
        <v>Alto</v>
      </c>
      <c r="I4" s="25" t="s">
        <v>87</v>
      </c>
      <c r="K4" s="24" t="s">
        <v>80</v>
      </c>
      <c r="L4" s="25" t="s">
        <v>95</v>
      </c>
      <c r="N4" s="40" t="s">
        <v>58</v>
      </c>
      <c r="O4" s="20" t="s">
        <v>97</v>
      </c>
      <c r="P4" s="48">
        <f>VLOOKUP(O4,D20:E23,2,FALSE)</f>
        <v>50000</v>
      </c>
    </row>
    <row r="5" spans="1:16" x14ac:dyDescent="0.25">
      <c r="C5" s="40" t="s">
        <v>59</v>
      </c>
      <c r="D5" s="25" t="s">
        <v>74</v>
      </c>
      <c r="F5" s="40" t="s">
        <v>68</v>
      </c>
      <c r="G5" s="42">
        <v>600</v>
      </c>
      <c r="H5" s="34" t="str">
        <f>VLOOKUP(G5,I20:J29,2,FALSE)</f>
        <v>Medio</v>
      </c>
      <c r="I5" s="25" t="s">
        <v>88</v>
      </c>
      <c r="K5" s="24" t="s">
        <v>75</v>
      </c>
      <c r="L5" s="25" t="s">
        <v>94</v>
      </c>
      <c r="N5" s="40" t="s">
        <v>59</v>
      </c>
      <c r="O5" s="20" t="s">
        <v>98</v>
      </c>
      <c r="P5" s="48">
        <f>VLOOKUP(O5,D20:E23,2,FALSE)</f>
        <v>75000</v>
      </c>
    </row>
    <row r="6" spans="1:16" x14ac:dyDescent="0.25">
      <c r="C6" s="40" t="s">
        <v>60</v>
      </c>
      <c r="D6" s="25" t="s">
        <v>75</v>
      </c>
      <c r="F6" s="40" t="s">
        <v>60</v>
      </c>
      <c r="G6" s="42">
        <v>500</v>
      </c>
      <c r="H6" s="34" t="str">
        <f>VLOOKUP(G6,I20:J29,2,FALSE)</f>
        <v>Medio</v>
      </c>
      <c r="I6" s="25" t="s">
        <v>89</v>
      </c>
      <c r="K6" s="24" t="s">
        <v>86</v>
      </c>
      <c r="L6" s="25" t="s">
        <v>95</v>
      </c>
      <c r="N6" s="40" t="s">
        <v>60</v>
      </c>
      <c r="O6" s="20" t="s">
        <v>99</v>
      </c>
      <c r="P6" s="48">
        <f>VLOOKUP(O6,D20:E23,2,FALSE)</f>
        <v>20000</v>
      </c>
    </row>
    <row r="7" spans="1:16" x14ac:dyDescent="0.25">
      <c r="C7" s="40" t="s">
        <v>61</v>
      </c>
      <c r="D7" s="25" t="s">
        <v>76</v>
      </c>
      <c r="F7" s="40" t="s">
        <v>70</v>
      </c>
      <c r="G7" s="42">
        <v>500</v>
      </c>
      <c r="H7" s="34" t="str">
        <f>VLOOKUP(G7,I20:J29,2,FALSE)</f>
        <v>Medio</v>
      </c>
      <c r="I7" s="25" t="s">
        <v>89</v>
      </c>
      <c r="K7" s="24" t="s">
        <v>83</v>
      </c>
      <c r="L7" s="25" t="s">
        <v>95</v>
      </c>
      <c r="N7" s="40" t="s">
        <v>61</v>
      </c>
      <c r="O7" s="20" t="s">
        <v>96</v>
      </c>
      <c r="P7" s="48">
        <f>VLOOKUP(O7,D20:E23,2,FALSE)</f>
        <v>100000</v>
      </c>
    </row>
    <row r="8" spans="1:16" x14ac:dyDescent="0.25">
      <c r="C8" s="40" t="s">
        <v>62</v>
      </c>
      <c r="D8" s="25" t="s">
        <v>77</v>
      </c>
      <c r="F8" s="40" t="s">
        <v>61</v>
      </c>
      <c r="G8" s="42">
        <v>600</v>
      </c>
      <c r="H8" s="34" t="str">
        <f>VLOOKUP(G8,I20:J29,2,FALSE)</f>
        <v>Medio</v>
      </c>
      <c r="I8" s="25" t="s">
        <v>90</v>
      </c>
      <c r="K8" s="24" t="s">
        <v>84</v>
      </c>
      <c r="L8" s="25" t="s">
        <v>95</v>
      </c>
      <c r="N8" s="40" t="s">
        <v>62</v>
      </c>
      <c r="O8" s="20" t="s">
        <v>97</v>
      </c>
      <c r="P8" s="48">
        <f>VLOOKUP(O8,D20:E23,2,FALSE)</f>
        <v>50000</v>
      </c>
    </row>
    <row r="9" spans="1:16" x14ac:dyDescent="0.25">
      <c r="C9" s="40" t="s">
        <v>63</v>
      </c>
      <c r="D9" s="25" t="s">
        <v>78</v>
      </c>
      <c r="F9" s="40" t="s">
        <v>64</v>
      </c>
      <c r="G9" s="42">
        <v>1000</v>
      </c>
      <c r="H9" s="34" t="str">
        <f>VLOOKUP(G9,I20:J29,2,FALSE)</f>
        <v>Alto</v>
      </c>
      <c r="I9" s="25" t="s">
        <v>90</v>
      </c>
      <c r="K9" s="24" t="s">
        <v>73</v>
      </c>
      <c r="L9" s="25" t="s">
        <v>94</v>
      </c>
      <c r="N9" s="40" t="s">
        <v>63</v>
      </c>
      <c r="O9" s="20" t="s">
        <v>96</v>
      </c>
      <c r="P9" s="48">
        <f>VLOOKUP(O9,D20:E23,2,FALSE)</f>
        <v>100000</v>
      </c>
    </row>
    <row r="10" spans="1:16" x14ac:dyDescent="0.25">
      <c r="C10" s="40" t="s">
        <v>64</v>
      </c>
      <c r="D10" s="25" t="s">
        <v>79</v>
      </c>
      <c r="F10" s="40" t="s">
        <v>57</v>
      </c>
      <c r="G10" s="42">
        <v>900</v>
      </c>
      <c r="H10" s="34" t="str">
        <f>VLOOKUP(G10,I20:J29,2,FALSE)</f>
        <v>Alto</v>
      </c>
      <c r="I10" s="25" t="s">
        <v>91</v>
      </c>
      <c r="K10" s="24" t="s">
        <v>74</v>
      </c>
      <c r="L10" s="25" t="s">
        <v>94</v>
      </c>
      <c r="N10" s="40" t="s">
        <v>64</v>
      </c>
      <c r="O10" s="20" t="s">
        <v>96</v>
      </c>
      <c r="P10" s="48">
        <f>VLOOKUP(O10,D20:E23,2,FALSE)</f>
        <v>100000</v>
      </c>
    </row>
    <row r="11" spans="1:16" x14ac:dyDescent="0.25">
      <c r="C11" s="40" t="s">
        <v>65</v>
      </c>
      <c r="D11" s="25" t="s">
        <v>80</v>
      </c>
      <c r="F11" s="40" t="s">
        <v>62</v>
      </c>
      <c r="G11" s="42">
        <v>800</v>
      </c>
      <c r="H11" s="34" t="str">
        <f>VLOOKUP(G11,I20:J29,2,FALSE)</f>
        <v>Alto</v>
      </c>
      <c r="I11" s="25" t="s">
        <v>91</v>
      </c>
      <c r="K11" s="24" t="s">
        <v>77</v>
      </c>
      <c r="L11" s="25" t="s">
        <v>94</v>
      </c>
      <c r="N11" s="40" t="s">
        <v>65</v>
      </c>
      <c r="O11" s="20" t="s">
        <v>98</v>
      </c>
      <c r="P11" s="48">
        <f>VLOOKUP(O11,D20:E23,2,FALSE)</f>
        <v>75000</v>
      </c>
    </row>
    <row r="12" spans="1:16" x14ac:dyDescent="0.25">
      <c r="C12" s="40" t="s">
        <v>66</v>
      </c>
      <c r="D12" s="25" t="s">
        <v>81</v>
      </c>
      <c r="F12" s="40" t="s">
        <v>65</v>
      </c>
      <c r="G12" s="42">
        <v>700</v>
      </c>
      <c r="H12" s="34" t="str">
        <f>VLOOKUP(G12,I20:J29,2,FALSE)</f>
        <v>Medio</v>
      </c>
      <c r="I12" s="25" t="s">
        <v>91</v>
      </c>
      <c r="K12" s="24" t="s">
        <v>93</v>
      </c>
      <c r="L12" s="25" t="s">
        <v>94</v>
      </c>
      <c r="N12" s="40" t="s">
        <v>66</v>
      </c>
      <c r="O12" s="20" t="s">
        <v>99</v>
      </c>
      <c r="P12" s="48">
        <f>VLOOKUP(O12,D20:E23,2,FALSE)</f>
        <v>20000</v>
      </c>
    </row>
    <row r="13" spans="1:16" x14ac:dyDescent="0.25">
      <c r="C13" s="40" t="s">
        <v>67</v>
      </c>
      <c r="D13" s="25" t="s">
        <v>82</v>
      </c>
      <c r="F13" s="40" t="s">
        <v>69</v>
      </c>
      <c r="G13" s="42">
        <v>100</v>
      </c>
      <c r="H13" s="34" t="str">
        <f>VLOOKUP(G13,I20:J29,2,FALSE)</f>
        <v>Bajo</v>
      </c>
      <c r="I13" s="25" t="s">
        <v>91</v>
      </c>
      <c r="K13" s="24" t="s">
        <v>81</v>
      </c>
      <c r="L13" s="25" t="s">
        <v>95</v>
      </c>
      <c r="N13" s="40" t="s">
        <v>67</v>
      </c>
      <c r="O13" s="20" t="s">
        <v>99</v>
      </c>
      <c r="P13" s="48">
        <f>VLOOKUP(O13,D20:E23,2,FALSE)</f>
        <v>20000</v>
      </c>
    </row>
    <row r="14" spans="1:16" x14ac:dyDescent="0.25">
      <c r="C14" s="40" t="s">
        <v>68</v>
      </c>
      <c r="D14" s="25" t="s">
        <v>83</v>
      </c>
      <c r="F14" s="40" t="s">
        <v>58</v>
      </c>
      <c r="G14" s="42">
        <v>100</v>
      </c>
      <c r="H14" s="34" t="str">
        <f>VLOOKUP(G14,I20:J29,2,FALSE)</f>
        <v>Bajo</v>
      </c>
      <c r="I14" s="25" t="s">
        <v>92</v>
      </c>
      <c r="K14" s="24" t="s">
        <v>79</v>
      </c>
      <c r="L14" s="25" t="s">
        <v>94</v>
      </c>
      <c r="N14" s="40" t="s">
        <v>68</v>
      </c>
      <c r="O14" s="20" t="s">
        <v>98</v>
      </c>
      <c r="P14" s="48">
        <f>VLOOKUP(O14,D20:E23,2,FALSE)</f>
        <v>75000</v>
      </c>
    </row>
    <row r="15" spans="1:16" x14ac:dyDescent="0.25">
      <c r="C15" s="40" t="s">
        <v>69</v>
      </c>
      <c r="D15" s="25" t="s">
        <v>84</v>
      </c>
      <c r="F15" s="40" t="s">
        <v>63</v>
      </c>
      <c r="G15" s="42">
        <v>800</v>
      </c>
      <c r="H15" s="34" t="str">
        <f>VLOOKUP(G15,I20:J29,2,FALSE)</f>
        <v>Alto</v>
      </c>
      <c r="I15" s="25" t="s">
        <v>92</v>
      </c>
      <c r="K15" s="24" t="s">
        <v>82</v>
      </c>
      <c r="L15" s="25" t="s">
        <v>95</v>
      </c>
      <c r="N15" s="40" t="s">
        <v>69</v>
      </c>
      <c r="O15" s="20" t="s">
        <v>97</v>
      </c>
      <c r="P15" s="48">
        <f>VLOOKUP(O15,D20:E23,2,FALSE)</f>
        <v>50000</v>
      </c>
    </row>
    <row r="16" spans="1:16" x14ac:dyDescent="0.25">
      <c r="C16" s="40" t="s">
        <v>70</v>
      </c>
      <c r="D16" s="25" t="s">
        <v>85</v>
      </c>
      <c r="F16" s="40" t="s">
        <v>67</v>
      </c>
      <c r="G16" s="42">
        <v>700</v>
      </c>
      <c r="H16" s="34" t="str">
        <f>VLOOKUP(G16,I20:J29,2,FALSE)</f>
        <v>Medio</v>
      </c>
      <c r="I16" s="25" t="s">
        <v>92</v>
      </c>
      <c r="K16" s="24" t="s">
        <v>85</v>
      </c>
      <c r="L16" s="25" t="s">
        <v>95</v>
      </c>
      <c r="N16" s="40" t="s">
        <v>70</v>
      </c>
      <c r="O16" s="20" t="s">
        <v>97</v>
      </c>
      <c r="P16" s="48">
        <f>VLOOKUP(O16,D20:E23,2,FALSE)</f>
        <v>50000</v>
      </c>
    </row>
    <row r="17" spans="3:18" x14ac:dyDescent="0.25">
      <c r="C17" s="41" t="s">
        <v>71</v>
      </c>
      <c r="D17" s="27" t="s">
        <v>86</v>
      </c>
      <c r="F17" s="41" t="s">
        <v>71</v>
      </c>
      <c r="G17" s="43">
        <v>700</v>
      </c>
      <c r="H17" s="35" t="str">
        <f>VLOOKUP(G17,I20:J29,2,FALSE)</f>
        <v>Medio</v>
      </c>
      <c r="I17" s="27" t="s">
        <v>92</v>
      </c>
      <c r="K17" s="26" t="s">
        <v>76</v>
      </c>
      <c r="L17" s="27" t="s">
        <v>94</v>
      </c>
      <c r="N17" s="41" t="s">
        <v>71</v>
      </c>
      <c r="O17" s="21" t="s">
        <v>96</v>
      </c>
      <c r="P17" s="49">
        <f>VLOOKUP(O17,D20:E23,2,FALSE)</f>
        <v>100000</v>
      </c>
    </row>
    <row r="19" spans="3:18" x14ac:dyDescent="0.25">
      <c r="D19" s="31" t="s">
        <v>100</v>
      </c>
      <c r="E19" s="33" t="s">
        <v>56</v>
      </c>
      <c r="I19" s="36" t="s">
        <v>55</v>
      </c>
      <c r="J19" s="37" t="s">
        <v>101</v>
      </c>
      <c r="L19" s="31" t="s">
        <v>49</v>
      </c>
      <c r="M19" s="32" t="s">
        <v>50</v>
      </c>
      <c r="N19" s="32" t="s">
        <v>51</v>
      </c>
      <c r="O19" s="32" t="s">
        <v>52</v>
      </c>
      <c r="P19" s="32" t="s">
        <v>53</v>
      </c>
      <c r="Q19" s="32" t="s">
        <v>54</v>
      </c>
      <c r="R19" s="33" t="s">
        <v>56</v>
      </c>
    </row>
    <row r="20" spans="3:18" x14ac:dyDescent="0.25">
      <c r="D20" s="24" t="s">
        <v>96</v>
      </c>
      <c r="E20" s="44">
        <v>100000</v>
      </c>
      <c r="I20" s="46">
        <v>100</v>
      </c>
      <c r="J20" s="25" t="s">
        <v>102</v>
      </c>
      <c r="L20" s="24" t="s">
        <v>58</v>
      </c>
      <c r="M20" s="50" t="str">
        <f>VLOOKUP(L20,C3:D17,2,FALSE)</f>
        <v>Gafas</v>
      </c>
      <c r="N20" s="50">
        <f>VLOOKUP(L20,F3:I17,2,FALSE)</f>
        <v>100</v>
      </c>
      <c r="O20" s="50" t="str">
        <f>VLOOKUP(L20,F3:I17,3,FALSE)</f>
        <v>Bajo</v>
      </c>
      <c r="P20" s="50" t="str">
        <f>VLOOKUP(L20,F3:I17,4,FALSE)</f>
        <v>Verde</v>
      </c>
      <c r="Q20" s="50" t="str">
        <f>VLOOKUP(M20,K3:L17,2,FALSE)</f>
        <v>Ropajes S.L</v>
      </c>
      <c r="R20" s="52">
        <f>VLOOKUP(L20,N3:P17,3,FALSE)</f>
        <v>50000</v>
      </c>
    </row>
    <row r="21" spans="3:18" x14ac:dyDescent="0.25">
      <c r="D21" s="24" t="s">
        <v>97</v>
      </c>
      <c r="E21" s="44">
        <v>50000</v>
      </c>
      <c r="I21" s="46">
        <v>200</v>
      </c>
      <c r="J21" s="25" t="s">
        <v>102</v>
      </c>
      <c r="L21" s="26" t="s">
        <v>68</v>
      </c>
      <c r="M21" s="51" t="str">
        <f>VLOOKUP(L21,C4:D18,2,FALSE)</f>
        <v>Chaqueta</v>
      </c>
      <c r="N21" s="51">
        <f>VLOOKUP(L21,F4:I18,2,FALSE)</f>
        <v>600</v>
      </c>
      <c r="O21" s="51" t="str">
        <f>VLOOKUP(L21,F4:I18,3,FALSE)</f>
        <v>Medio</v>
      </c>
      <c r="P21" s="51" t="str">
        <f>VLOOKUP(L21,F4:I18,4,FALSE)</f>
        <v>Azúl</v>
      </c>
      <c r="Q21" s="51" t="str">
        <f>VLOOKUP(M21,K4:L18,2,FALSE)</f>
        <v>Ateliere S.A</v>
      </c>
      <c r="R21" s="53">
        <f>VLOOKUP(L21,N4:P18,3,FALSE)</f>
        <v>75000</v>
      </c>
    </row>
    <row r="22" spans="3:18" x14ac:dyDescent="0.25">
      <c r="D22" s="24" t="s">
        <v>98</v>
      </c>
      <c r="E22" s="44">
        <v>75000</v>
      </c>
      <c r="I22" s="46">
        <v>300</v>
      </c>
      <c r="J22" s="25" t="s">
        <v>102</v>
      </c>
    </row>
    <row r="23" spans="3:18" x14ac:dyDescent="0.25">
      <c r="D23" s="26" t="s">
        <v>99</v>
      </c>
      <c r="E23" s="45">
        <v>20000</v>
      </c>
      <c r="I23" s="46">
        <v>400</v>
      </c>
      <c r="J23" s="25" t="s">
        <v>103</v>
      </c>
    </row>
    <row r="24" spans="3:18" x14ac:dyDescent="0.25">
      <c r="I24" s="46">
        <v>500</v>
      </c>
      <c r="J24" s="25" t="s">
        <v>103</v>
      </c>
    </row>
    <row r="25" spans="3:18" x14ac:dyDescent="0.25">
      <c r="I25" s="46">
        <v>600</v>
      </c>
      <c r="J25" s="25" t="s">
        <v>103</v>
      </c>
    </row>
    <row r="26" spans="3:18" x14ac:dyDescent="0.25">
      <c r="I26" s="46">
        <v>700</v>
      </c>
      <c r="J26" s="25" t="s">
        <v>103</v>
      </c>
    </row>
    <row r="27" spans="3:18" x14ac:dyDescent="0.25">
      <c r="I27" s="46">
        <v>800</v>
      </c>
      <c r="J27" s="25" t="s">
        <v>104</v>
      </c>
    </row>
    <row r="28" spans="3:18" x14ac:dyDescent="0.25">
      <c r="I28" s="46">
        <v>900</v>
      </c>
      <c r="J28" s="25" t="s">
        <v>104</v>
      </c>
    </row>
    <row r="29" spans="3:18" x14ac:dyDescent="0.25">
      <c r="I29" s="47">
        <v>1000</v>
      </c>
      <c r="J29" s="27" t="s">
        <v>104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26E43-8715-457E-A764-B679C89535CE}">
  <dimension ref="A1:J17"/>
  <sheetViews>
    <sheetView tabSelected="1" workbookViewId="0">
      <selection activeCell="J13" sqref="J13"/>
    </sheetView>
  </sheetViews>
  <sheetFormatPr baseColWidth="10" defaultRowHeight="15" x14ac:dyDescent="0.25"/>
  <cols>
    <col min="4" max="4" width="13.85546875" bestFit="1" customWidth="1"/>
    <col min="5" max="5" width="14.5703125" bestFit="1" customWidth="1"/>
    <col min="6" max="6" width="13" bestFit="1" customWidth="1"/>
    <col min="7" max="7" width="13" customWidth="1"/>
    <col min="9" max="9" width="61.28515625" bestFit="1" customWidth="1"/>
    <col min="10" max="10" width="12" bestFit="1" customWidth="1"/>
  </cols>
  <sheetData>
    <row r="1" spans="1:10" x14ac:dyDescent="0.25">
      <c r="A1" s="1" t="s">
        <v>105</v>
      </c>
    </row>
    <row r="2" spans="1:10" x14ac:dyDescent="0.25">
      <c r="B2" s="29" t="s">
        <v>106</v>
      </c>
      <c r="C2" s="28" t="s">
        <v>107</v>
      </c>
      <c r="D2" s="28" t="s">
        <v>55</v>
      </c>
      <c r="E2" s="28" t="s">
        <v>108</v>
      </c>
      <c r="F2" s="30" t="s">
        <v>109</v>
      </c>
    </row>
    <row r="3" spans="1:10" ht="15.75" x14ac:dyDescent="0.25">
      <c r="B3" s="54" t="s">
        <v>110</v>
      </c>
      <c r="C3" s="55">
        <v>50</v>
      </c>
      <c r="D3" s="55" t="s">
        <v>125</v>
      </c>
      <c r="E3" s="55">
        <v>7</v>
      </c>
      <c r="F3" s="56">
        <v>1050</v>
      </c>
      <c r="H3" s="63">
        <v>1</v>
      </c>
      <c r="I3" s="60" t="s">
        <v>131</v>
      </c>
      <c r="J3" s="22">
        <f>COUNT(C3:C17)</f>
        <v>15</v>
      </c>
    </row>
    <row r="4" spans="1:10" ht="15.75" x14ac:dyDescent="0.25">
      <c r="B4" s="54" t="s">
        <v>111</v>
      </c>
      <c r="C4" s="55">
        <v>49</v>
      </c>
      <c r="D4" s="55" t="s">
        <v>126</v>
      </c>
      <c r="E4" s="55">
        <v>6</v>
      </c>
      <c r="F4" s="56">
        <v>1830</v>
      </c>
      <c r="H4" s="63">
        <v>2</v>
      </c>
      <c r="I4" s="60" t="s">
        <v>132</v>
      </c>
      <c r="J4" s="22">
        <f>AVERAGE(C3:C17)</f>
        <v>39.799999999999997</v>
      </c>
    </row>
    <row r="5" spans="1:10" ht="15.75" x14ac:dyDescent="0.25">
      <c r="B5" s="54" t="s">
        <v>112</v>
      </c>
      <c r="C5" s="55">
        <v>33</v>
      </c>
      <c r="D5" s="55" t="s">
        <v>125</v>
      </c>
      <c r="E5" s="55">
        <v>6</v>
      </c>
      <c r="F5" s="56">
        <v>1410</v>
      </c>
      <c r="H5" s="63">
        <v>3</v>
      </c>
      <c r="I5" s="60" t="s">
        <v>133</v>
      </c>
      <c r="J5" s="22">
        <f>AVERAGE(E3:E17)</f>
        <v>6.6</v>
      </c>
    </row>
    <row r="6" spans="1:10" ht="15.75" x14ac:dyDescent="0.25">
      <c r="B6" s="54" t="s">
        <v>113</v>
      </c>
      <c r="C6" s="55">
        <v>36</v>
      </c>
      <c r="D6" s="55" t="s">
        <v>127</v>
      </c>
      <c r="E6" s="55">
        <v>7</v>
      </c>
      <c r="F6" s="56">
        <v>1380</v>
      </c>
      <c r="H6" s="63">
        <v>4</v>
      </c>
      <c r="I6" s="60" t="s">
        <v>134</v>
      </c>
      <c r="J6" s="62">
        <f>SUM(F3:F17)</f>
        <v>20800</v>
      </c>
    </row>
    <row r="7" spans="1:10" ht="15.75" x14ac:dyDescent="0.25">
      <c r="B7" s="54" t="s">
        <v>114</v>
      </c>
      <c r="C7" s="55">
        <v>31</v>
      </c>
      <c r="D7" s="55" t="s">
        <v>127</v>
      </c>
      <c r="E7" s="55">
        <v>5</v>
      </c>
      <c r="F7" s="56">
        <v>1040</v>
      </c>
      <c r="H7" s="63">
        <v>5</v>
      </c>
      <c r="I7" s="60" t="s">
        <v>135</v>
      </c>
      <c r="J7" s="22">
        <f>COUNTIF(D3:D17,"=Dept1")</f>
        <v>4</v>
      </c>
    </row>
    <row r="8" spans="1:10" ht="15.75" x14ac:dyDescent="0.25">
      <c r="B8" s="54" t="s">
        <v>115</v>
      </c>
      <c r="C8" s="55">
        <v>31</v>
      </c>
      <c r="D8" s="55" t="s">
        <v>128</v>
      </c>
      <c r="E8" s="55">
        <v>8</v>
      </c>
      <c r="F8" s="56">
        <v>1580</v>
      </c>
      <c r="H8" s="63">
        <v>6</v>
      </c>
      <c r="I8" s="60" t="s">
        <v>136</v>
      </c>
      <c r="J8" s="22">
        <f>AVERAGEIF(D3:D17,"=Dept2",C3:C17)</f>
        <v>42</v>
      </c>
    </row>
    <row r="9" spans="1:10" ht="15.75" x14ac:dyDescent="0.25">
      <c r="B9" s="54" t="s">
        <v>116</v>
      </c>
      <c r="C9" s="55">
        <v>45</v>
      </c>
      <c r="D9" s="55" t="s">
        <v>126</v>
      </c>
      <c r="E9" s="55">
        <v>8</v>
      </c>
      <c r="F9" s="56">
        <v>1870</v>
      </c>
      <c r="H9" s="63">
        <v>7</v>
      </c>
      <c r="I9" s="61" t="s">
        <v>137</v>
      </c>
      <c r="J9" s="64">
        <f>SUMIF(D3:D17,"=Dept3",F3:F17)</f>
        <v>6800</v>
      </c>
    </row>
    <row r="10" spans="1:10" ht="15.75" x14ac:dyDescent="0.25">
      <c r="B10" s="54" t="s">
        <v>117</v>
      </c>
      <c r="C10" s="55">
        <v>48</v>
      </c>
      <c r="D10" s="55" t="s">
        <v>127</v>
      </c>
      <c r="E10" s="55">
        <v>8</v>
      </c>
      <c r="F10" s="56">
        <v>1440</v>
      </c>
      <c r="H10" s="63">
        <v>8</v>
      </c>
      <c r="I10" s="60" t="s">
        <v>138</v>
      </c>
      <c r="J10" s="62">
        <f>SUMIF(D3:D17,"=Dept4",F3:F17) + SUMIF(D3:D17,"=Dept5",F3:F17)</f>
        <v>4010</v>
      </c>
    </row>
    <row r="11" spans="1:10" ht="15.75" x14ac:dyDescent="0.25">
      <c r="B11" s="54" t="s">
        <v>118</v>
      </c>
      <c r="C11" s="55">
        <v>40</v>
      </c>
      <c r="D11" s="55" t="s">
        <v>126</v>
      </c>
      <c r="E11" s="55">
        <v>6</v>
      </c>
      <c r="F11" s="56">
        <v>1640</v>
      </c>
      <c r="H11" s="63">
        <v>9</v>
      </c>
      <c r="I11" s="60" t="s">
        <v>139</v>
      </c>
      <c r="J11" s="65">
        <f>AVERAGEIF(C3:C17,"&gt;40",F3:F17)</f>
        <v>1455.7142857142858</v>
      </c>
    </row>
    <row r="12" spans="1:10" ht="15.75" x14ac:dyDescent="0.25">
      <c r="B12" s="54" t="s">
        <v>119</v>
      </c>
      <c r="C12" s="55">
        <v>38</v>
      </c>
      <c r="D12" s="55" t="s">
        <v>128</v>
      </c>
      <c r="E12" s="55">
        <v>5</v>
      </c>
      <c r="F12" s="56">
        <v>1060</v>
      </c>
      <c r="H12" s="63">
        <v>10</v>
      </c>
      <c r="I12" s="60" t="s">
        <v>140</v>
      </c>
      <c r="J12" s="22">
        <f>AVERAGEIF(F3:F17,"&gt;1500",E3:E17)</f>
        <v>7</v>
      </c>
    </row>
    <row r="13" spans="1:10" ht="15.75" x14ac:dyDescent="0.25">
      <c r="B13" s="54" t="s">
        <v>120</v>
      </c>
      <c r="C13" s="55">
        <v>45</v>
      </c>
      <c r="D13" s="55" t="s">
        <v>125</v>
      </c>
      <c r="E13" s="55">
        <v>6</v>
      </c>
      <c r="F13" s="56">
        <v>1190</v>
      </c>
      <c r="H13" s="63">
        <v>11</v>
      </c>
      <c r="I13" s="60" t="s">
        <v>141</v>
      </c>
      <c r="J13" s="62">
        <f>SUMIF(F3:F17,"&gt;1200",F3:F17)</f>
        <v>15420</v>
      </c>
    </row>
    <row r="14" spans="1:10" x14ac:dyDescent="0.25">
      <c r="B14" s="54" t="s">
        <v>121</v>
      </c>
      <c r="C14" s="55">
        <v>33</v>
      </c>
      <c r="D14" s="55" t="s">
        <v>126</v>
      </c>
      <c r="E14" s="55">
        <v>8</v>
      </c>
      <c r="F14" s="56">
        <v>1460</v>
      </c>
    </row>
    <row r="15" spans="1:10" x14ac:dyDescent="0.25">
      <c r="B15" s="54" t="s">
        <v>122</v>
      </c>
      <c r="C15" s="55">
        <v>42</v>
      </c>
      <c r="D15" s="55" t="s">
        <v>129</v>
      </c>
      <c r="E15" s="55">
        <v>8</v>
      </c>
      <c r="F15" s="56">
        <v>1370</v>
      </c>
    </row>
    <row r="16" spans="1:10" x14ac:dyDescent="0.25">
      <c r="B16" s="54" t="s">
        <v>123</v>
      </c>
      <c r="C16" s="55">
        <v>42</v>
      </c>
      <c r="D16" s="55" t="s">
        <v>130</v>
      </c>
      <c r="E16" s="55">
        <v>5</v>
      </c>
      <c r="F16" s="56">
        <v>1440</v>
      </c>
    </row>
    <row r="17" spans="2:6" x14ac:dyDescent="0.25">
      <c r="B17" s="57" t="s">
        <v>124</v>
      </c>
      <c r="C17" s="58">
        <v>34</v>
      </c>
      <c r="D17" s="58" t="s">
        <v>125</v>
      </c>
      <c r="E17" s="58">
        <v>6</v>
      </c>
      <c r="F17" s="59">
        <v>1040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Thomas Rodas</cp:lastModifiedBy>
  <dcterms:created xsi:type="dcterms:W3CDTF">2023-09-13T20:03:16Z</dcterms:created>
  <dcterms:modified xsi:type="dcterms:W3CDTF">2023-09-17T20:37:45Z</dcterms:modified>
</cp:coreProperties>
</file>